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2045" tabRatio="782"/>
  </bookViews>
  <sheets>
    <sheet name="pakiet 1" sheetId="11" r:id="rId1"/>
    <sheet name="pakiet nr 2" sheetId="13" r:id="rId2"/>
    <sheet name="pakiet 3" sheetId="9" r:id="rId3"/>
    <sheet name="pakiet 4" sheetId="10" r:id="rId4"/>
  </sheets>
  <definedNames>
    <definedName name="_xlnm.Print_Area" localSheetId="0">'pakiet 1'!$A$1:$Q$32</definedName>
    <definedName name="_xlnm.Print_Area" localSheetId="3">'pakiet 4'!$A$1:$Q$12</definedName>
  </definedNames>
  <calcPr calcId="125725"/>
</workbook>
</file>

<file path=xl/calcChain.xml><?xml version="1.0" encoding="utf-8"?>
<calcChain xmlns="http://schemas.openxmlformats.org/spreadsheetml/2006/main">
  <c r="J7" i="13"/>
  <c r="J8" s="1"/>
  <c r="I7"/>
  <c r="I8" s="1"/>
  <c r="I6"/>
  <c r="J6" s="1"/>
  <c r="H6"/>
  <c r="I9" l="1"/>
  <c r="J9"/>
  <c r="N7" i="11" l="1"/>
  <c r="O7" l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H14" i="9"/>
  <c r="I14"/>
  <c r="J14" s="1"/>
  <c r="O30" i="11" l="1"/>
  <c r="N30"/>
  <c r="M8"/>
  <c r="M22"/>
  <c r="M21"/>
  <c r="M13"/>
  <c r="M9"/>
  <c r="M19"/>
  <c r="M15"/>
  <c r="N32" l="1"/>
  <c r="M28"/>
  <c r="N9" i="10"/>
  <c r="O9" s="1"/>
  <c r="M9"/>
  <c r="N8"/>
  <c r="M8"/>
  <c r="N7"/>
  <c r="O7" s="1"/>
  <c r="M7"/>
  <c r="I18" i="9"/>
  <c r="J18" s="1"/>
  <c r="H18"/>
  <c r="I17"/>
  <c r="J17" s="1"/>
  <c r="H17"/>
  <c r="I16"/>
  <c r="J16" s="1"/>
  <c r="H16"/>
  <c r="I15"/>
  <c r="J15" s="1"/>
  <c r="H15"/>
  <c r="I13"/>
  <c r="J13" s="1"/>
  <c r="H13"/>
  <c r="I12"/>
  <c r="J12" s="1"/>
  <c r="H12"/>
  <c r="I11"/>
  <c r="J11" s="1"/>
  <c r="H11"/>
  <c r="I10"/>
  <c r="J10" s="1"/>
  <c r="H10"/>
  <c r="I9"/>
  <c r="J9" s="1"/>
  <c r="H9"/>
  <c r="I8"/>
  <c r="H8"/>
  <c r="I7"/>
  <c r="J7" s="1"/>
  <c r="H7"/>
  <c r="M29" i="11"/>
  <c r="M27"/>
  <c r="M26"/>
  <c r="M25"/>
  <c r="M24"/>
  <c r="M23"/>
  <c r="M20"/>
  <c r="M18"/>
  <c r="M17"/>
  <c r="M16"/>
  <c r="M14"/>
  <c r="M12"/>
  <c r="M11"/>
  <c r="M10"/>
  <c r="M7"/>
  <c r="N10" i="10" l="1"/>
  <c r="O8"/>
  <c r="O10" s="1"/>
  <c r="N31" i="11"/>
  <c r="I19" i="9"/>
  <c r="J8"/>
  <c r="J19" s="1"/>
  <c r="O12" i="10" l="1"/>
  <c r="N11"/>
  <c r="N12"/>
  <c r="I21" i="9"/>
  <c r="J21"/>
  <c r="O11" i="10"/>
  <c r="O32" i="11"/>
  <c r="O31"/>
  <c r="I20" i="9"/>
  <c r="J20"/>
</calcChain>
</file>

<file path=xl/sharedStrings.xml><?xml version="1.0" encoding="utf-8"?>
<sst xmlns="http://schemas.openxmlformats.org/spreadsheetml/2006/main" count="313" uniqueCount="160">
  <si>
    <t>Lp.</t>
  </si>
  <si>
    <t>J.m</t>
  </si>
  <si>
    <t>Wielkość opakowania oczekiwana przez Zamawiającego</t>
  </si>
  <si>
    <t>Ilość zamawiana (wg. wielkości opakowania oczekiwanego przez Zamawiającego - wg kol. 4)</t>
  </si>
  <si>
    <t>Wielkość opakowania oferowanego przez Wykonawcę</t>
  </si>
  <si>
    <t>VAT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</si>
  <si>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</si>
  <si>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</si>
  <si>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</si>
  <si>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</si>
  <si>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</si>
  <si>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</si>
  <si>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</si>
  <si>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</si>
  <si>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</si>
  <si>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</si>
  <si>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</si>
  <si>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</si>
  <si>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Jogurt naturalny o zawartości tłuszczu 0-1%</t>
  </si>
  <si>
    <t>szt.</t>
  </si>
  <si>
    <t>pojemnik 150 g</t>
  </si>
  <si>
    <t xml:space="preserve">Jogurt owocowy o zawartości tłuszczu 1 – 4% </t>
  </si>
  <si>
    <t>Kefir - skład: mleko, mleko w proszku, białka mleka, aktywna mikroflora</t>
  </si>
  <si>
    <t>pojemnik 400 g</t>
  </si>
  <si>
    <t>Maślanka w butelce 250 g, smak truskawkowy; Skład: Mleko, Białka mleka, Cukier, Truskawki - 1,6 %, Skrobia modyfikowana kukurydziana,
Koncentrat z marchwi, Aromat, Żywe kultury bakterii fermentacji mlekowej</t>
  </si>
  <si>
    <t>250 g</t>
  </si>
  <si>
    <t>Masło extra min. 82% tłuszczu</t>
  </si>
  <si>
    <t>kostka 200 g</t>
  </si>
  <si>
    <t>Mleko świeże pasteryzowane 2%</t>
  </si>
  <si>
    <t>litr</t>
  </si>
  <si>
    <t>Ser biały półtłusty w pergaminie</t>
  </si>
  <si>
    <t>kg</t>
  </si>
  <si>
    <t>opakowanie 1 kg (1000g)</t>
  </si>
  <si>
    <t>Ser biały półtłusty mielony</t>
  </si>
  <si>
    <t>Ser miękki solankowy półtłusty</t>
  </si>
  <si>
    <t>Ser topiony bez dodatków</t>
  </si>
  <si>
    <t xml:space="preserve">opakowanie 100 g </t>
  </si>
  <si>
    <t xml:space="preserve">Ser żółty półtłusty, twardy podpuszczkowy typu gouda, krojony, pakowany hermetycznie </t>
  </si>
  <si>
    <t>Kremowy serek twarogowy mini, pasteryzowany; opakowanie 4x30 g; okres przydatności do spożycia 90 dni; skład: Ser twarogowy, odtłuszczone mleko w proszku, naturalny aromat (zawiera mleko), cebula, sól, substancje zagęszczające: mączka chleba świętojańskiego, guma guar, naturalny aromat, szczypiorek suszony (0,2 %), regulator kwasowości: kwas cytrynowy, czosnek suszony, naturalny aromat cebuli</t>
  </si>
  <si>
    <t>opakowanie 4x30 g</t>
  </si>
  <si>
    <t>Serek homogenizowany: wanilia, skład: twaróg odtłuszczony, wsad smakowy - cukier, syrop glukozowo-fruktozowy, aromaty, śmietanka, cukier, skrobia modyfikowana, żelatyna wieprzowa</t>
  </si>
  <si>
    <t>opakowanie 150 g</t>
  </si>
  <si>
    <t>Śmietanka kremówka 200 g; składniki: śmietanka, stabilizator: karagen, zawartość tłuszczu 30%</t>
  </si>
  <si>
    <t>opakowanie 200 g</t>
  </si>
  <si>
    <t>Śmietana 18%</t>
  </si>
  <si>
    <t>Zamówienie maksymalne (opcja 120%)</t>
  </si>
  <si>
    <t>Ilość</t>
  </si>
  <si>
    <t>J. m.</t>
  </si>
  <si>
    <t xml:space="preserve">Cena jednostkowa netto j.m. </t>
  </si>
  <si>
    <t>Obwarzanki - mak, sezam, ser</t>
  </si>
  <si>
    <t>Cena jednostkowa netto (j.m.)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</si>
  <si>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</si>
  <si>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</si>
  <si>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</si>
  <si>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</si>
  <si>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</si>
  <si>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</si>
  <si>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</si>
  <si>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</si>
  <si>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</si>
  <si>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</si>
  <si>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</si>
  <si>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środki spożywcze specjalnego przeznaczenia żywieniowego dla niemowląt i małych dzieci,  bez substancji konserwujących i barwników.</t>
  </si>
  <si>
    <t>Przedmiot zamówienia</t>
  </si>
  <si>
    <t>Kleik ryżowy</t>
  </si>
  <si>
    <t>Kleik ryżowy a'180g+/-50g, nie zawierący białka mleka krowiego, produkt bezglutenowy, zawierący łatwo przyswajalną skrobię, wzbogacony w witaminę B1</t>
  </si>
  <si>
    <t>Deserek owocowy dla dzieci po 4 miesiącu</t>
  </si>
  <si>
    <t>Deserek owocowy dla dzieci po 4 miesiącu; jabłko; skład: Owoce 99,97% (jabłka 99,97%), witamina C; opakowanie 125 g</t>
  </si>
  <si>
    <t>Deserek owocowy dla dzieci po 5 miesiącu</t>
  </si>
  <si>
    <t>Deserek owocowy dla dzieci po 5 miesiącu; jabłka i morele; skład: owoce 97% (jabłka 73%, morele 24%), mąka ryżowa, witamina C; 125 g</t>
  </si>
  <si>
    <t>Deserek owocowy dla dzieci po 6 miesiącu</t>
  </si>
  <si>
    <t>Deserek owocowy dla dzieci po 6 miesiącu; morele, banany, jabłka; skład: owoce 98% (morele 37%, jabłka 37%, banany 24%), mąka ryżowa, witamina C, opakowanie 190 g</t>
  </si>
  <si>
    <t>Deserek owocowy dla dzieci po 8 miesiącu</t>
  </si>
  <si>
    <t>Deserek owocowy dla dzieci po 8 miesiącu; brzoskwinia, jabłko, mango; skład: brzoskwinie (35%), jabłka (30%), kawałki jabłek (23%), mango (9%), mąka ryżowa, witamina C (kwas L-askorbinowy), opakowanie 190 g</t>
  </si>
  <si>
    <t>Modyfikowane mleko początkowe dla niemowląt od urodzenia</t>
  </si>
  <si>
    <t>Modyfikowane mleko początkowe dla niemowląt od urodzenia op. 350 g</t>
  </si>
  <si>
    <t>Mleko następne dla niemowląt po 6. miesiącu</t>
  </si>
  <si>
    <t>Mleko następne dla niemowląt po 6. miesiącu op. 350 g</t>
  </si>
  <si>
    <t>Kaszka mleczno-ryżowa</t>
  </si>
  <si>
    <t>Zupka marchewkowa z ryżem</t>
  </si>
  <si>
    <t>Zupka marchewkowa z ryżem, o gładkiej konsystencji,  produkt bezglutenowy, bez konserwantów, sztucznych barwników i dodatków smakowych,  pasteryzowany w słoiczkach a'125g+/-50g</t>
  </si>
  <si>
    <t>Zupka jarzynowa z kurczakiem</t>
  </si>
  <si>
    <t>Zupka jarzynowa z kurczakiem o gładkiej konsystencji,  produkt bezglutenowy, bez konserwantów, sztucznych barwników i dodatków smakowych,  pasteryzowany w słoiczkach a'125g+/-50g</t>
  </si>
  <si>
    <t>Zupka jarzynowa</t>
  </si>
  <si>
    <t>Zupka jarzynowa  o gładkiej konsystencji,  produkt bezglutenowy, bez konserwantów, sztucznych barwników i dodatków smakowych,  pasteryzowany w słoiczkach a'125g+/-50g</t>
  </si>
  <si>
    <t xml:space="preserve">Wielkość opakowania oczekiwana przez Zamawiającego (*) </t>
  </si>
  <si>
    <t>Ilość oferowana (po przeliczeniu [Wielkości opakowania oczekiwanego przez Zamawiającego*Ilość jednostek miary zamawiana] /Wielkość opakowania oferowanego przez Wykonawcę) [kol.4*kol.5]/kol.7</t>
  </si>
  <si>
    <t>Cena jednostkowa netto za Wielkość opakowania oferowanego przez Wykonawcę w kol. 7</t>
  </si>
  <si>
    <t xml:space="preserve">Woda mineralna, nienasycona CO2,  </t>
  </si>
  <si>
    <t>1,5l</t>
  </si>
  <si>
    <t xml:space="preserve">Woda mineralna, nienasycona CO2,  zmineralizowana, kationy w mg/l: wapniowe 128-200, sodowe 10-133, magnezowy 21-132,  opakowanie PET </t>
  </si>
  <si>
    <t xml:space="preserve">Woda mineralna, średnionasycona CO2,  </t>
  </si>
  <si>
    <t xml:space="preserve">Woda mineralna, średnionasycona CO2 poniżej 4000 mg,  zmineralizowana, kationy w mg/l: wapniowe 128-220, sodowe 10-133, magnezowy 21-132, opakowanie PET  </t>
  </si>
  <si>
    <t>0,5l</t>
  </si>
  <si>
    <t xml:space="preserve">Woda mineralna, średnionasycona CO2,  wysokozmineralizowana, ogólna zawartość rozpuszczonych składników mineralnych min. 1700, kationy w mg/l: wapniowe 180-195, sodowe 90-135, magnezowy 87-130, potasowy 10-13, opakowanie PET </t>
  </si>
  <si>
    <t>Mleko 3,2 % w kartonie</t>
  </si>
  <si>
    <t>1 litr</t>
  </si>
  <si>
    <t xml:space="preserve">10 litr </t>
  </si>
  <si>
    <t>opakowanie 5 kg (5000g)</t>
  </si>
  <si>
    <t>opakowanie 270 g</t>
  </si>
  <si>
    <t>5 litr  (5000ml)</t>
  </si>
  <si>
    <t>Mleko bez laktozy 3,2% w kartonie</t>
  </si>
  <si>
    <t>Ser żółty w plastrach bez laktozy</t>
  </si>
  <si>
    <t>150 g</t>
  </si>
  <si>
    <t>op. 150 g</t>
  </si>
  <si>
    <t xml:space="preserve">Jogurt naturalny bez laktozy </t>
  </si>
  <si>
    <t>Jogurt owocowy bez laktozy</t>
  </si>
  <si>
    <t>op 150 g</t>
  </si>
  <si>
    <t>Masło  bez laktozy, zawartość tłuszczu 82%</t>
  </si>
  <si>
    <t>200 g</t>
  </si>
  <si>
    <t>Twaróg półtłusty bez laktozy</t>
  </si>
  <si>
    <t>230 g</t>
  </si>
  <si>
    <t>Śmietankowy serek twarogowy bez laktozy, pasteryzowany, do smarowania</t>
  </si>
  <si>
    <r>
      <t>Kaszka mleczno-ryżowa a'230g+/-50g.</t>
    </r>
    <r>
      <rPr>
        <b/>
        <sz val="12"/>
        <rFont val="Tahoma"/>
        <family val="2"/>
        <charset val="238"/>
      </rPr>
      <t xml:space="preserve"> Smak bananowy</t>
    </r>
    <r>
      <rPr>
        <sz val="12"/>
        <rFont val="Tahoma"/>
        <family val="2"/>
        <charset val="238"/>
      </rPr>
      <t xml:space="preserve"> - składniki:
Mleko modyfikowane 48 % (odmineralizowana serwatka w proszku ( z mleka), odtłuszczone mleko w proszku, oleje roślinne (palmowy, rzepakowy, kokosowy, słonecznikowy), lecytyna sojowa), mąka ryżowa 40 %, cukier, owoce 3,8 % (płatki bananowe 3,8 %), witaminy i składniki mineralne (C, E, tiamina (B1), B6, A, biotyna (B7), D, wapń, żelazo, jod), maltodekstryna, naturalny aromat bananowy</t>
    </r>
  </si>
  <si>
    <t>Kaszka ryżowa</t>
  </si>
  <si>
    <t xml:space="preserve">Kaszka ryżowa 180 g; smak bananowy; składniki: Mąka ryżowa 87,2 %, cukier, płatki bananowe 3,6 %, proszek bananowy 1 % (maltodekstryna, suszony banan, naturalny aromat bananowy), witaminy i składniki mineralne (C, E, niacyna, A, D, kwas pantotenowy, B6, tiamina, biotyna, kwas foliowy, wapń, żelazo, cynk), maltodekstryna. </t>
  </si>
  <si>
    <t>Nazwa oferowanego artykułu (należy podać)</t>
  </si>
  <si>
    <t>Producent 
oferowanego artykułu (należy podać)</t>
  </si>
  <si>
    <t>Szczegółowy opis przedmiotu zamówienia - wymagania jakościowe odnoszące się do co najmniej głównych elementów składających się na przedmiot zamówienia zgodnie z art. 246 ust. 1 Ustawy Pzp</t>
  </si>
  <si>
    <t>Zamówienie minimalne  (opcja 70%)</t>
  </si>
  <si>
    <t>Cena ofertowa - należy przenieś do formularza ogólnego cenę brutto - załącznik nr 1 do SWZ</t>
  </si>
  <si>
    <t>Pakiet nr 1 - Nabiał</t>
  </si>
  <si>
    <t>FORMULARZ ASORTYMENTOWY - Szczegółowa oferta cenowa - Załącznik 1do Umowy nr ……………………</t>
  </si>
  <si>
    <t>FORMULARZ ASORTYMENTOWY - Szczegółowa oferta cenowa - Załącznik 1 do Umowy nr ………………………………………..</t>
  </si>
  <si>
    <t>Cena jednostkowa brutto (j.m.) [ZAOKR((kol.6*kol.7)+kol.6;2)]</t>
  </si>
  <si>
    <t>Wartość brutto 
[ZAOKR((kol.9*kol.7)+kol.9;2)]</t>
  </si>
  <si>
    <t>Cena jednostkowa brutto (j.m.) [ZAOKR((kol.9*kol.10)+kol.9;2)]</t>
  </si>
  <si>
    <t>Wartość netto 
[kol.9*kol.10]</t>
  </si>
  <si>
    <t>Wartość brutto 
[ZAOKR((kol.12*kol.10)+kol.12;2)]</t>
  </si>
  <si>
    <t>Wartość netto 
[kol.4*kol.6]</t>
  </si>
  <si>
    <t>* W kolumnie 5 – została podana Wielkość opakowania oczekiwana przez Zamawiającego, natomiast w kolumnie 7 Wykonawca podaje wielkość opakowania oferowanego przez Wykonawcę. Wykonawca może zaoferować inną wielkość opakowania niż oczekiwana przez Zamawiającego
** W przypadku zaoferowania przez Wykonawcę  innej wielkości opakowania niż oczekiwana przez Zamawiającego, należy podać odpowiednio przeliczoną ilość oferowaną w kolumnie 8 – tak aby po przeliczeniu Zamawiający otrzymał zamawianą ilość danego towaru (np. jeżeli Zamawiający oczekuje 240 szt. o wielkości opakowania 500 ml (0,5L)  to łącznie oczekuje 120 000 l, a Wykonawca oferuje wielość opakowania 600ml (0,6L)  to po przeliczeniu podaje w kolumnie 8 (ilość oferowana) 200 szt. co daje łącznie 120 000l) 
W przypadku opakowań niepodzielnych, ilość opakowań należy podać w liczbach całkowitych zaokrąglając uzyskany wynik matematyczny "w górę", tak by Zamawiający otrzymał co najmniej oczekiwaną określoną w kolumnie 4
Uwaga – kolumna 9 cena jednostkowa netto za wielkość opakowania oferowanego przez Wykonawcę- należy podąć cenę za  opakowanie oferowane (podane w kolumnie 7)</t>
  </si>
  <si>
    <t>Cena jednostkowa brutto j.m.  [ZAOKR((kol.6*kol.7)+kol.6;2)]</t>
  </si>
  <si>
    <t>Wartość netto [ZAOKR(kol.6*kol.7;2)]</t>
  </si>
  <si>
    <t>Wartość brutto [ZAOKR((kol.9*kol.7)+kol.9;2)]</t>
  </si>
  <si>
    <t xml:space="preserve">Obwarzanki </t>
  </si>
  <si>
    <t xml:space="preserve">Jogurt naturalny </t>
  </si>
  <si>
    <t xml:space="preserve">Jogurt owocowy </t>
  </si>
  <si>
    <t xml:space="preserve">Kefir </t>
  </si>
  <si>
    <t xml:space="preserve">Maślanka </t>
  </si>
  <si>
    <t>Masło bez laktozy</t>
  </si>
  <si>
    <t xml:space="preserve">Masło extra </t>
  </si>
  <si>
    <t xml:space="preserve">Mleko bez laktozy </t>
  </si>
  <si>
    <t xml:space="preserve">Mleko świeże </t>
  </si>
  <si>
    <t xml:space="preserve">Ser żółty </t>
  </si>
  <si>
    <t xml:space="preserve">Ser miękki solankowy </t>
  </si>
  <si>
    <t xml:space="preserve">Twaróg półtłusty </t>
  </si>
  <si>
    <t>Śmietankowy serek twarogowy</t>
  </si>
  <si>
    <t xml:space="preserve">Ser żółty półtłusty, </t>
  </si>
  <si>
    <t xml:space="preserve">Kremowy serek twarogowy </t>
  </si>
  <si>
    <t>Serek homogenizowany</t>
  </si>
  <si>
    <t>Śmietanka kremówka</t>
  </si>
  <si>
    <t xml:space="preserve">Mleko </t>
  </si>
  <si>
    <t xml:space="preserve">Śmietana </t>
  </si>
  <si>
    <t>* W kolumnie 4 – została podana Wielkość opakowania oczekiwana przez Zamawiającego, natomiast w kolumnie 7 Wykonawca podaje wielkość opakowania oferowanego przez niego. Wykonawca może zaoferować inną wielkość opakowania niż oczekiwana przez Zamawiającego
** W przypadku zaoferowania przez Wykonawcę  innej wielkości opakowania niż oczekiwana przez Zamawiającego, należy podać odpowiednio przeliczoną ilość oferowaną w kolumnie 8 – tak aby po przeliczeniu Zamawiający otrzymał zamawianą ilość danego towaru (np. jeżeli Zamawiający oczekuje 5 000 szt. o wielkości opakowania 150 g to łącznie oczekuje 750 000g, a Wykonawca oferuje wielość opakowania 125 g  to po przeliczeniu podaje w kolumnie 8 (ilość oferowana) 6 000 szt. co daje łącznie 750 000g) 
W przypadku opakowań niepodzielnych, ilość opakowań należy podać w liczbach całkowitych zaokrąglając uzyskany wynik matematyczny "w górę", tak by Zamawiający otrzymał co najmniej oczekiwaną określoną w kolumnie 4
Uwaga – kolumna 9 cena jednostkowa netto za wielkość opakowania oferowanego przez Wykonawcę - należy podąć cenę za  opakowanie oferowane (podane w kolumnie 6)</t>
  </si>
  <si>
    <t>Znak postępowania DZ-271-1-18/2021</t>
  </si>
  <si>
    <t>FORMULARZ ASORTYMENTOWY - Szczegółowa oferta cenowa -  załącznik nr 1 do Umowy nr ….</t>
  </si>
  <si>
    <t>FORMULARZ ASORTYMENTOWY - Szczegółowa oferta cenowa -  Załącznik 1 do Umowy nr..</t>
  </si>
  <si>
    <t xml:space="preserve">Pakiet nr 2 - Obwarzanki </t>
  </si>
  <si>
    <t>Pakiet nr 3 - Kleiki, kaszki i zupki</t>
  </si>
  <si>
    <t>Pakiet nr 4 - Woda mineralna</t>
  </si>
</sst>
</file>

<file path=xl/styles.xml><?xml version="1.0" encoding="utf-8"?>
<styleSheet xmlns="http://schemas.openxmlformats.org/spreadsheetml/2006/main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"/>
    <numFmt numFmtId="167" formatCode="#,##0.00\ &quot;zł&quot;"/>
    <numFmt numFmtId="168" formatCode="#,##0_ ;\-#,##0\ "/>
  </numFmts>
  <fonts count="15">
    <font>
      <sz val="11"/>
      <color theme="1"/>
      <name val="Czcionka tekstu podstawowego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name val="Tahoma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sz val="11"/>
      <color theme="1"/>
      <name val="Czcionka tekstu podstawowego"/>
      <charset val="238"/>
    </font>
    <font>
      <sz val="12"/>
      <name val="Tahoma"/>
      <family val="2"/>
      <charset val="238"/>
    </font>
    <font>
      <sz val="11"/>
      <name val="Czcionka tekstu podstawowego"/>
      <charset val="238"/>
    </font>
    <font>
      <sz val="12"/>
      <color theme="1"/>
      <name val="Czcionka tekstu podstawowego"/>
      <charset val="238"/>
    </font>
    <font>
      <sz val="12"/>
      <color rgb="FFC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7" fillId="0" borderId="0"/>
    <xf numFmtId="44" fontId="10" fillId="0" borderId="0" applyFont="0" applyFill="0" applyBorder="0" applyAlignment="0" applyProtection="0"/>
    <xf numFmtId="44" fontId="6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44" fontId="7" fillId="0" borderId="0" applyFont="0" applyFill="0" applyBorder="0" applyAlignment="0" applyProtection="0"/>
    <xf numFmtId="0" fontId="10" fillId="0" borderId="0"/>
  </cellStyleXfs>
  <cellXfs count="10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vertical="center" wrapText="1"/>
    </xf>
    <xf numFmtId="44" fontId="1" fillId="0" borderId="1" xfId="2" applyFont="1" applyFill="1" applyBorder="1" applyAlignment="1">
      <alignment vertical="center" wrapText="1"/>
    </xf>
    <xf numFmtId="44" fontId="1" fillId="0" borderId="1" xfId="1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44" fontId="1" fillId="0" borderId="5" xfId="9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4" fontId="11" fillId="0" borderId="6" xfId="9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44" fontId="1" fillId="0" borderId="6" xfId="5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4" fontId="1" fillId="0" borderId="6" xfId="0" applyNumberFormat="1" applyFont="1" applyFill="1" applyBorder="1" applyAlignment="1">
      <alignment vertical="center"/>
    </xf>
    <xf numFmtId="9" fontId="1" fillId="0" borderId="6" xfId="5" applyFont="1" applyFill="1" applyBorder="1" applyAlignment="1">
      <alignment horizontal="center" vertical="center"/>
    </xf>
    <xf numFmtId="44" fontId="1" fillId="0" borderId="6" xfId="9" applyNumberFormat="1" applyFont="1" applyFill="1" applyBorder="1" applyAlignment="1">
      <alignment horizontal="center" vertical="center"/>
    </xf>
    <xf numFmtId="44" fontId="1" fillId="0" borderId="6" xfId="2" applyFont="1" applyFill="1" applyBorder="1" applyAlignment="1">
      <alignment vertical="center"/>
    </xf>
    <xf numFmtId="44" fontId="1" fillId="0" borderId="6" xfId="0" applyNumberFormat="1" applyFont="1" applyFill="1" applyBorder="1" applyAlignment="1">
      <alignment vertical="center" wrapText="1"/>
    </xf>
    <xf numFmtId="44" fontId="1" fillId="0" borderId="6" xfId="2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center" wrapText="1"/>
    </xf>
    <xf numFmtId="0" fontId="1" fillId="0" borderId="6" xfId="9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 wrapText="1"/>
    </xf>
    <xf numFmtId="3" fontId="1" fillId="0" borderId="6" xfId="9" applyNumberFormat="1" applyFont="1" applyFill="1" applyBorder="1" applyAlignment="1">
      <alignment horizontal="center" vertical="center"/>
    </xf>
    <xf numFmtId="4" fontId="1" fillId="0" borderId="6" xfId="9" applyNumberFormat="1" applyFont="1" applyFill="1" applyBorder="1" applyAlignment="1">
      <alignment horizontal="center" vertical="center"/>
    </xf>
    <xf numFmtId="164" fontId="1" fillId="0" borderId="6" xfId="9" applyNumberFormat="1" applyFont="1" applyFill="1" applyBorder="1" applyAlignment="1">
      <alignment horizontal="center" vertical="center"/>
    </xf>
    <xf numFmtId="44" fontId="1" fillId="0" borderId="6" xfId="9" applyNumberFormat="1" applyFont="1" applyFill="1" applyBorder="1" applyAlignment="1">
      <alignment horizontal="center" vertical="center" wrapText="1"/>
    </xf>
    <xf numFmtId="9" fontId="1" fillId="0" borderId="6" xfId="4" applyFont="1" applyFill="1" applyBorder="1" applyAlignment="1">
      <alignment horizontal="center" vertical="center"/>
    </xf>
    <xf numFmtId="44" fontId="1" fillId="0" borderId="6" xfId="11" applyFont="1" applyFill="1" applyBorder="1" applyAlignment="1">
      <alignment vertical="center"/>
    </xf>
    <xf numFmtId="44" fontId="1" fillId="0" borderId="6" xfId="0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left" vertical="center"/>
    </xf>
    <xf numFmtId="0" fontId="1" fillId="0" borderId="1" xfId="9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/>
    </xf>
    <xf numFmtId="0" fontId="1" fillId="0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44" fontId="1" fillId="0" borderId="1" xfId="7" applyNumberFormat="1" applyFont="1" applyFill="1" applyBorder="1" applyAlignment="1">
      <alignment horizontal="center" vertical="center" wrapText="1"/>
    </xf>
    <xf numFmtId="9" fontId="1" fillId="0" borderId="1" xfId="4" applyFont="1" applyFill="1" applyBorder="1" applyAlignment="1">
      <alignment horizontal="center" vertical="center"/>
    </xf>
    <xf numFmtId="44" fontId="1" fillId="0" borderId="1" xfId="4" applyNumberFormat="1" applyFont="1" applyFill="1" applyBorder="1" applyAlignment="1">
      <alignment horizontal="center" vertical="center"/>
    </xf>
    <xf numFmtId="8" fontId="1" fillId="0" borderId="1" xfId="11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0" fontId="12" fillId="0" borderId="0" xfId="0" applyFont="1"/>
    <xf numFmtId="168" fontId="1" fillId="0" borderId="1" xfId="10" applyNumberFormat="1" applyFont="1" applyFill="1" applyBorder="1" applyAlignment="1">
      <alignment horizontal="center" vertical="center" wrapText="1"/>
    </xf>
    <xf numFmtId="44" fontId="1" fillId="0" borderId="6" xfId="9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 wrapText="1"/>
    </xf>
    <xf numFmtId="44" fontId="1" fillId="0" borderId="6" xfId="0" applyNumberFormat="1" applyFont="1" applyFill="1" applyBorder="1" applyAlignment="1">
      <alignment horizontal="center" vertical="center" wrapText="1"/>
    </xf>
    <xf numFmtId="167" fontId="1" fillId="0" borderId="1" xfId="3" applyNumberFormat="1" applyFont="1" applyFill="1" applyBorder="1" applyAlignment="1">
      <alignment horizontal="center" vertical="center" wrapText="1"/>
    </xf>
    <xf numFmtId="8" fontId="1" fillId="0" borderId="6" xfId="2" applyNumberFormat="1" applyFont="1" applyFill="1" applyBorder="1" applyAlignment="1">
      <alignment horizontal="right" vertical="center" wrapText="1"/>
    </xf>
    <xf numFmtId="9" fontId="1" fillId="0" borderId="6" xfId="5" applyFont="1" applyFill="1" applyBorder="1" applyAlignment="1">
      <alignment horizontal="center" vertical="center" wrapText="1"/>
    </xf>
    <xf numFmtId="44" fontId="1" fillId="0" borderId="6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2" fillId="0" borderId="5" xfId="0" applyFont="1" applyBorder="1"/>
    <xf numFmtId="0" fontId="12" fillId="0" borderId="6" xfId="0" applyFont="1" applyBorder="1"/>
    <xf numFmtId="0" fontId="1" fillId="0" borderId="1" xfId="9" applyFont="1" applyFill="1" applyBorder="1" applyAlignment="1">
      <alignment horizontal="center" vertical="center" wrapText="1"/>
    </xf>
    <xf numFmtId="49" fontId="2" fillId="0" borderId="2" xfId="10" applyNumberFormat="1" applyFont="1" applyFill="1" applyBorder="1" applyAlignment="1">
      <alignment horizontal="center" vertical="center" wrapText="1"/>
    </xf>
    <xf numFmtId="49" fontId="2" fillId="0" borderId="3" xfId="10" applyNumberFormat="1" applyFont="1" applyFill="1" applyBorder="1" applyAlignment="1">
      <alignment horizontal="center" vertical="center" wrapText="1"/>
    </xf>
    <xf numFmtId="0" fontId="1" fillId="0" borderId="10" xfId="10" applyFont="1" applyFill="1" applyBorder="1" applyAlignment="1">
      <alignment horizontal="left" vertical="center" wrapText="1"/>
    </xf>
    <xf numFmtId="0" fontId="1" fillId="0" borderId="0" xfId="10" applyFont="1" applyFill="1" applyBorder="1" applyAlignment="1">
      <alignment horizontal="left" vertical="center" wrapText="1"/>
    </xf>
    <xf numFmtId="0" fontId="1" fillId="0" borderId="7" xfId="10" applyFont="1" applyFill="1" applyBorder="1" applyAlignment="1">
      <alignment horizontal="left" vertical="center" wrapText="1"/>
    </xf>
    <xf numFmtId="0" fontId="1" fillId="0" borderId="4" xfId="10" applyFont="1" applyFill="1" applyBorder="1" applyAlignment="1">
      <alignment horizontal="left" vertical="center" wrapText="1"/>
    </xf>
    <xf numFmtId="0" fontId="1" fillId="0" borderId="9" xfId="10" applyFont="1" applyFill="1" applyBorder="1" applyAlignment="1">
      <alignment horizontal="left" vertical="center" wrapText="1"/>
    </xf>
    <xf numFmtId="0" fontId="14" fillId="0" borderId="7" xfId="10" applyFont="1" applyFill="1" applyBorder="1" applyAlignment="1">
      <alignment horizontal="left" vertical="center" wrapText="1"/>
    </xf>
    <xf numFmtId="0" fontId="14" fillId="0" borderId="4" xfId="1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center" vertical="center" wrapText="1"/>
    </xf>
    <xf numFmtId="49" fontId="3" fillId="0" borderId="2" xfId="10" applyNumberFormat="1" applyFont="1" applyFill="1" applyBorder="1" applyAlignment="1">
      <alignment horizontal="center" vertical="center" wrapText="1"/>
    </xf>
    <xf numFmtId="49" fontId="3" fillId="0" borderId="3" xfId="1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4" fontId="1" fillId="0" borderId="1" xfId="2" applyFont="1" applyFill="1" applyBorder="1" applyAlignment="1">
      <alignment horizontal="center" vertical="center"/>
    </xf>
    <xf numFmtId="44" fontId="1" fillId="0" borderId="6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4" fontId="1" fillId="0" borderId="1" xfId="2" applyFont="1" applyFill="1" applyBorder="1" applyAlignment="1">
      <alignment horizontal="left" vertical="center" wrapText="1"/>
    </xf>
    <xf numFmtId="44" fontId="1" fillId="0" borderId="6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9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</cellXfs>
  <cellStyles count="13">
    <cellStyle name="Normalny" xfId="0" builtinId="0"/>
    <cellStyle name="Normalny 2" xfId="10"/>
    <cellStyle name="Normalny 3" xfId="12"/>
    <cellStyle name="Normalny 4" xfId="7"/>
    <cellStyle name="Normalny_Arkusz1" xfId="1"/>
    <cellStyle name="Normalny_Kopia 57_asortyment-1" xfId="9"/>
    <cellStyle name="Procentowy" xfId="5" builtinId="5"/>
    <cellStyle name="Procentowy 2" xfId="4"/>
    <cellStyle name="Procentowy 3" xfId="6"/>
    <cellStyle name="Walutowy" xfId="2" builtinId="4"/>
    <cellStyle name="Walutowy 2" xfId="11"/>
    <cellStyle name="Walutowy 3" xfId="8"/>
    <cellStyle name="Walutowy_Arkusz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Normal="60" zoomScaleSheetLayoutView="75" workbookViewId="0">
      <selection activeCell="A2" sqref="A2:Q2"/>
    </sheetView>
  </sheetViews>
  <sheetFormatPr defaultColWidth="9" defaultRowHeight="14.25"/>
  <cols>
    <col min="1" max="1" width="5.5" style="52" customWidth="1"/>
    <col min="2" max="2" width="30" style="52" customWidth="1"/>
    <col min="3" max="3" width="9" style="52"/>
    <col min="4" max="4" width="29.25" style="52" customWidth="1"/>
    <col min="5" max="5" width="12.375" style="52" hidden="1" customWidth="1"/>
    <col min="6" max="6" width="29" style="52" customWidth="1"/>
    <col min="7" max="7" width="70.625" style="52" customWidth="1"/>
    <col min="8" max="8" width="15.125" style="52" customWidth="1"/>
    <col min="9" max="9" width="17" style="52" hidden="1" customWidth="1"/>
    <col min="10" max="10" width="30.875" style="52" customWidth="1"/>
    <col min="11" max="11" width="24.625" style="52" customWidth="1"/>
    <col min="12" max="12" width="9" style="52"/>
    <col min="13" max="13" width="31" style="52" customWidth="1"/>
    <col min="14" max="14" width="17.75" style="52" customWidth="1"/>
    <col min="15" max="15" width="22.5" style="52" customWidth="1"/>
    <col min="16" max="16" width="14.125" customWidth="1"/>
    <col min="17" max="17" width="20" customWidth="1"/>
    <col min="19" max="19" width="34.25" customWidth="1"/>
    <col min="20" max="20" width="24.375" customWidth="1"/>
    <col min="21" max="21" width="33.375" customWidth="1"/>
  </cols>
  <sheetData>
    <row r="1" spans="1:17" ht="35.25" customHeight="1">
      <c r="A1" s="73" t="s">
        <v>154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9.25" customHeight="1">
      <c r="A2" s="75" t="s">
        <v>155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30" customHeight="1">
      <c r="A3" s="75" t="s">
        <v>121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94.5" customHeight="1">
      <c r="A4" s="78" t="s">
        <v>153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</row>
    <row r="5" spans="1:17" ht="117.75" customHeight="1">
      <c r="A5" s="9" t="s">
        <v>0</v>
      </c>
      <c r="B5" s="59" t="s">
        <v>63</v>
      </c>
      <c r="C5" s="9" t="s">
        <v>1</v>
      </c>
      <c r="D5" s="70" t="s">
        <v>2</v>
      </c>
      <c r="E5" s="70"/>
      <c r="F5" s="41" t="s">
        <v>3</v>
      </c>
      <c r="G5" s="57" t="s">
        <v>118</v>
      </c>
      <c r="H5" s="71" t="s">
        <v>4</v>
      </c>
      <c r="I5" s="72"/>
      <c r="J5" s="61" t="s">
        <v>86</v>
      </c>
      <c r="K5" s="62" t="s">
        <v>87</v>
      </c>
      <c r="L5" s="44" t="s">
        <v>5</v>
      </c>
      <c r="M5" s="44" t="s">
        <v>126</v>
      </c>
      <c r="N5" s="44" t="s">
        <v>127</v>
      </c>
      <c r="O5" s="44" t="s">
        <v>128</v>
      </c>
      <c r="P5" s="44" t="s">
        <v>116</v>
      </c>
      <c r="Q5" s="44" t="s">
        <v>117</v>
      </c>
    </row>
    <row r="6" spans="1:17" s="54" customFormat="1" ht="35.25" customHeight="1">
      <c r="A6" s="10" t="s">
        <v>6</v>
      </c>
      <c r="B6" s="10" t="s">
        <v>7</v>
      </c>
      <c r="C6" s="10" t="s">
        <v>8</v>
      </c>
      <c r="D6" s="81" t="s">
        <v>9</v>
      </c>
      <c r="E6" s="81"/>
      <c r="F6" s="35" t="s">
        <v>10</v>
      </c>
      <c r="G6" s="42" t="s">
        <v>11</v>
      </c>
      <c r="H6" s="82" t="s">
        <v>12</v>
      </c>
      <c r="I6" s="83"/>
      <c r="J6" s="53" t="s">
        <v>13</v>
      </c>
      <c r="K6" s="53" t="s">
        <v>14</v>
      </c>
      <c r="L6" s="53" t="s">
        <v>15</v>
      </c>
      <c r="M6" s="53" t="s">
        <v>16</v>
      </c>
      <c r="N6" s="53" t="s">
        <v>17</v>
      </c>
      <c r="O6" s="53" t="s">
        <v>51</v>
      </c>
      <c r="P6" s="45" t="s">
        <v>52</v>
      </c>
      <c r="Q6" s="45" t="s">
        <v>53</v>
      </c>
    </row>
    <row r="7" spans="1:17" s="54" customFormat="1" ht="32.25" customHeight="1">
      <c r="A7" s="26" t="s">
        <v>6</v>
      </c>
      <c r="B7" s="46" t="s">
        <v>135</v>
      </c>
      <c r="C7" s="3" t="s">
        <v>19</v>
      </c>
      <c r="D7" s="37" t="s">
        <v>20</v>
      </c>
      <c r="E7" s="37">
        <v>150</v>
      </c>
      <c r="F7" s="55">
        <v>5500</v>
      </c>
      <c r="G7" s="46" t="s">
        <v>18</v>
      </c>
      <c r="H7" s="37"/>
      <c r="I7" s="37"/>
      <c r="J7" s="55"/>
      <c r="K7" s="47"/>
      <c r="L7" s="48"/>
      <c r="M7" s="49">
        <f>ROUND((K7*L7)+K7,2)</f>
        <v>0</v>
      </c>
      <c r="N7" s="11">
        <f>K7*J7</f>
        <v>0</v>
      </c>
      <c r="O7" s="11">
        <f>ROUND((N7*L7)+N7,2)</f>
        <v>0</v>
      </c>
      <c r="P7" s="69"/>
      <c r="Q7" s="69"/>
    </row>
    <row r="8" spans="1:17" s="54" customFormat="1" ht="33.75" customHeight="1">
      <c r="A8" s="26" t="s">
        <v>7</v>
      </c>
      <c r="B8" s="36" t="s">
        <v>105</v>
      </c>
      <c r="C8" s="3" t="s">
        <v>19</v>
      </c>
      <c r="D8" s="37" t="s">
        <v>104</v>
      </c>
      <c r="E8" s="37">
        <v>150</v>
      </c>
      <c r="F8" s="55">
        <v>40</v>
      </c>
      <c r="G8" s="40" t="s">
        <v>105</v>
      </c>
      <c r="H8" s="37"/>
      <c r="I8" s="37"/>
      <c r="J8" s="55"/>
      <c r="K8" s="47"/>
      <c r="L8" s="48"/>
      <c r="M8" s="49">
        <f>ROUND((K8*L8)+K8,2)</f>
        <v>0</v>
      </c>
      <c r="N8" s="11">
        <f t="shared" ref="N8:N29" si="0">K8*J8</f>
        <v>0</v>
      </c>
      <c r="O8" s="11">
        <f t="shared" ref="O8:O28" si="1">ROUND((N8*L8)+N8,2)</f>
        <v>0</v>
      </c>
      <c r="P8" s="69"/>
      <c r="Q8" s="69"/>
    </row>
    <row r="9" spans="1:17" s="54" customFormat="1" ht="33.75" customHeight="1">
      <c r="A9" s="26" t="s">
        <v>8</v>
      </c>
      <c r="B9" s="36" t="s">
        <v>106</v>
      </c>
      <c r="C9" s="3" t="s">
        <v>19</v>
      </c>
      <c r="D9" s="37" t="s">
        <v>107</v>
      </c>
      <c r="E9" s="37">
        <v>150</v>
      </c>
      <c r="F9" s="55">
        <v>40</v>
      </c>
      <c r="G9" s="40" t="s">
        <v>106</v>
      </c>
      <c r="H9" s="37"/>
      <c r="I9" s="37"/>
      <c r="J9" s="55"/>
      <c r="K9" s="47"/>
      <c r="L9" s="48"/>
      <c r="M9" s="49">
        <f>ROUND((K9*L9)+K9,2)</f>
        <v>0</v>
      </c>
      <c r="N9" s="11">
        <f t="shared" si="0"/>
        <v>0</v>
      </c>
      <c r="O9" s="11">
        <f t="shared" si="1"/>
        <v>0</v>
      </c>
      <c r="P9" s="69"/>
      <c r="Q9" s="69"/>
    </row>
    <row r="10" spans="1:17" s="54" customFormat="1" ht="30.75" customHeight="1">
      <c r="A10" s="26" t="s">
        <v>9</v>
      </c>
      <c r="B10" s="46" t="s">
        <v>136</v>
      </c>
      <c r="C10" s="3" t="s">
        <v>19</v>
      </c>
      <c r="D10" s="37" t="s">
        <v>20</v>
      </c>
      <c r="E10" s="37">
        <v>150</v>
      </c>
      <c r="F10" s="55">
        <v>1200</v>
      </c>
      <c r="G10" s="46" t="s">
        <v>21</v>
      </c>
      <c r="H10" s="37"/>
      <c r="I10" s="37"/>
      <c r="J10" s="55"/>
      <c r="K10" s="7"/>
      <c r="L10" s="48"/>
      <c r="M10" s="49">
        <f>ROUND((K10*L10)+K10,2)</f>
        <v>0</v>
      </c>
      <c r="N10" s="11">
        <f t="shared" si="0"/>
        <v>0</v>
      </c>
      <c r="O10" s="11">
        <f t="shared" si="1"/>
        <v>0</v>
      </c>
      <c r="P10" s="69"/>
      <c r="Q10" s="69"/>
    </row>
    <row r="11" spans="1:17" s="54" customFormat="1" ht="45.75" customHeight="1">
      <c r="A11" s="26" t="s">
        <v>10</v>
      </c>
      <c r="B11" s="46" t="s">
        <v>137</v>
      </c>
      <c r="C11" s="3" t="s">
        <v>19</v>
      </c>
      <c r="D11" s="37" t="s">
        <v>23</v>
      </c>
      <c r="E11" s="37">
        <v>400</v>
      </c>
      <c r="F11" s="55">
        <v>200</v>
      </c>
      <c r="G11" s="46" t="s">
        <v>22</v>
      </c>
      <c r="H11" s="37"/>
      <c r="I11" s="37"/>
      <c r="J11" s="55"/>
      <c r="K11" s="7"/>
      <c r="L11" s="48"/>
      <c r="M11" s="49">
        <f t="shared" ref="M11:M29" si="2">ROUND((K11*L11)+K11,2)</f>
        <v>0</v>
      </c>
      <c r="N11" s="11">
        <f t="shared" si="0"/>
        <v>0</v>
      </c>
      <c r="O11" s="11">
        <f t="shared" si="1"/>
        <v>0</v>
      </c>
      <c r="P11" s="69"/>
      <c r="Q11" s="69"/>
    </row>
    <row r="12" spans="1:17" s="54" customFormat="1" ht="58.5" customHeight="1">
      <c r="A12" s="26" t="s">
        <v>11</v>
      </c>
      <c r="B12" s="4" t="s">
        <v>138</v>
      </c>
      <c r="C12" s="3" t="s">
        <v>19</v>
      </c>
      <c r="D12" s="37" t="s">
        <v>25</v>
      </c>
      <c r="E12" s="37">
        <v>250</v>
      </c>
      <c r="F12" s="55">
        <v>300</v>
      </c>
      <c r="G12" s="4" t="s">
        <v>24</v>
      </c>
      <c r="H12" s="37"/>
      <c r="I12" s="37"/>
      <c r="J12" s="55"/>
      <c r="K12" s="7"/>
      <c r="L12" s="48"/>
      <c r="M12" s="49">
        <f>ROUND((K12*L12)+K12,2)</f>
        <v>0</v>
      </c>
      <c r="N12" s="11">
        <f t="shared" si="0"/>
        <v>0</v>
      </c>
      <c r="O12" s="11">
        <f t="shared" si="1"/>
        <v>0</v>
      </c>
      <c r="P12" s="69"/>
      <c r="Q12" s="69"/>
    </row>
    <row r="13" spans="1:17" s="54" customFormat="1" ht="32.25" customHeight="1">
      <c r="A13" s="26" t="s">
        <v>12</v>
      </c>
      <c r="B13" s="4" t="s">
        <v>139</v>
      </c>
      <c r="C13" s="3" t="s">
        <v>19</v>
      </c>
      <c r="D13" s="37" t="s">
        <v>109</v>
      </c>
      <c r="E13" s="37">
        <v>200</v>
      </c>
      <c r="F13" s="55">
        <v>50</v>
      </c>
      <c r="G13" s="4" t="s">
        <v>108</v>
      </c>
      <c r="H13" s="37"/>
      <c r="I13" s="37"/>
      <c r="J13" s="55"/>
      <c r="K13" s="7"/>
      <c r="L13" s="48"/>
      <c r="M13" s="49">
        <f>ROUND((K13*L13)+K13,2)</f>
        <v>0</v>
      </c>
      <c r="N13" s="11">
        <f t="shared" si="0"/>
        <v>0</v>
      </c>
      <c r="O13" s="11">
        <f t="shared" si="1"/>
        <v>0</v>
      </c>
      <c r="P13" s="69"/>
      <c r="Q13" s="69"/>
    </row>
    <row r="14" spans="1:17" s="54" customFormat="1" ht="32.25" customHeight="1">
      <c r="A14" s="26" t="s">
        <v>13</v>
      </c>
      <c r="B14" s="46" t="s">
        <v>140</v>
      </c>
      <c r="C14" s="3" t="s">
        <v>19</v>
      </c>
      <c r="D14" s="37" t="s">
        <v>27</v>
      </c>
      <c r="E14" s="37">
        <v>200</v>
      </c>
      <c r="F14" s="55">
        <v>6500</v>
      </c>
      <c r="G14" s="46" t="s">
        <v>26</v>
      </c>
      <c r="H14" s="37"/>
      <c r="I14" s="37"/>
      <c r="J14" s="55"/>
      <c r="K14" s="7"/>
      <c r="L14" s="48"/>
      <c r="M14" s="49">
        <f t="shared" si="2"/>
        <v>0</v>
      </c>
      <c r="N14" s="11">
        <f t="shared" si="0"/>
        <v>0</v>
      </c>
      <c r="O14" s="11">
        <f t="shared" si="1"/>
        <v>0</v>
      </c>
      <c r="P14" s="69"/>
      <c r="Q14" s="69"/>
    </row>
    <row r="15" spans="1:17" s="54" customFormat="1" ht="32.25" customHeight="1">
      <c r="A15" s="26" t="s">
        <v>14</v>
      </c>
      <c r="B15" s="46" t="s">
        <v>141</v>
      </c>
      <c r="C15" s="3" t="s">
        <v>19</v>
      </c>
      <c r="D15" s="37" t="s">
        <v>96</v>
      </c>
      <c r="E15" s="37">
        <v>1000</v>
      </c>
      <c r="F15" s="55">
        <v>50</v>
      </c>
      <c r="G15" s="46" t="s">
        <v>101</v>
      </c>
      <c r="H15" s="37"/>
      <c r="I15" s="37"/>
      <c r="J15" s="55"/>
      <c r="K15" s="7"/>
      <c r="L15" s="48"/>
      <c r="M15" s="49">
        <f t="shared" si="2"/>
        <v>0</v>
      </c>
      <c r="N15" s="11">
        <f t="shared" si="0"/>
        <v>0</v>
      </c>
      <c r="O15" s="11">
        <f t="shared" si="1"/>
        <v>0</v>
      </c>
      <c r="P15" s="69"/>
      <c r="Q15" s="69"/>
    </row>
    <row r="16" spans="1:17" s="54" customFormat="1" ht="30" customHeight="1">
      <c r="A16" s="26" t="s">
        <v>15</v>
      </c>
      <c r="B16" s="46" t="s">
        <v>142</v>
      </c>
      <c r="C16" s="3" t="s">
        <v>29</v>
      </c>
      <c r="D16" s="37" t="s">
        <v>97</v>
      </c>
      <c r="E16" s="37">
        <v>10</v>
      </c>
      <c r="F16" s="55">
        <v>2000</v>
      </c>
      <c r="G16" s="46" t="s">
        <v>28</v>
      </c>
      <c r="H16" s="37"/>
      <c r="I16" s="37"/>
      <c r="J16" s="55"/>
      <c r="K16" s="7"/>
      <c r="L16" s="48"/>
      <c r="M16" s="49">
        <f t="shared" si="2"/>
        <v>0</v>
      </c>
      <c r="N16" s="11">
        <f t="shared" si="0"/>
        <v>0</v>
      </c>
      <c r="O16" s="11">
        <f t="shared" si="1"/>
        <v>0</v>
      </c>
      <c r="P16" s="69"/>
      <c r="Q16" s="69"/>
    </row>
    <row r="17" spans="1:17" s="54" customFormat="1" ht="30">
      <c r="A17" s="26" t="s">
        <v>16</v>
      </c>
      <c r="B17" s="46" t="s">
        <v>30</v>
      </c>
      <c r="C17" s="3" t="s">
        <v>31</v>
      </c>
      <c r="D17" s="37" t="s">
        <v>32</v>
      </c>
      <c r="E17" s="37">
        <v>1000</v>
      </c>
      <c r="F17" s="55">
        <v>50</v>
      </c>
      <c r="G17" s="46" t="s">
        <v>30</v>
      </c>
      <c r="H17" s="37"/>
      <c r="I17" s="37"/>
      <c r="J17" s="55"/>
      <c r="K17" s="7"/>
      <c r="L17" s="48"/>
      <c r="M17" s="49">
        <f t="shared" si="2"/>
        <v>0</v>
      </c>
      <c r="N17" s="11">
        <f t="shared" si="0"/>
        <v>0</v>
      </c>
      <c r="O17" s="11">
        <f t="shared" si="1"/>
        <v>0</v>
      </c>
      <c r="P17" s="69"/>
      <c r="Q17" s="69"/>
    </row>
    <row r="18" spans="1:17" s="54" customFormat="1" ht="45" customHeight="1">
      <c r="A18" s="26" t="s">
        <v>17</v>
      </c>
      <c r="B18" s="46" t="s">
        <v>33</v>
      </c>
      <c r="C18" s="3" t="s">
        <v>31</v>
      </c>
      <c r="D18" s="37" t="s">
        <v>98</v>
      </c>
      <c r="E18" s="37">
        <v>5</v>
      </c>
      <c r="F18" s="55">
        <v>300</v>
      </c>
      <c r="G18" s="46" t="s">
        <v>33</v>
      </c>
      <c r="H18" s="37"/>
      <c r="I18" s="37"/>
      <c r="J18" s="55"/>
      <c r="K18" s="7"/>
      <c r="L18" s="48"/>
      <c r="M18" s="49">
        <f t="shared" si="2"/>
        <v>0</v>
      </c>
      <c r="N18" s="11">
        <f t="shared" si="0"/>
        <v>0</v>
      </c>
      <c r="O18" s="11">
        <f t="shared" si="1"/>
        <v>0</v>
      </c>
      <c r="P18" s="69"/>
      <c r="Q18" s="69"/>
    </row>
    <row r="19" spans="1:17" s="54" customFormat="1" ht="24" customHeight="1">
      <c r="A19" s="26" t="s">
        <v>51</v>
      </c>
      <c r="B19" s="46" t="s">
        <v>143</v>
      </c>
      <c r="C19" s="3" t="s">
        <v>19</v>
      </c>
      <c r="D19" s="37" t="s">
        <v>103</v>
      </c>
      <c r="E19" s="37">
        <v>150</v>
      </c>
      <c r="F19" s="55">
        <v>20</v>
      </c>
      <c r="G19" s="46" t="s">
        <v>102</v>
      </c>
      <c r="H19" s="37"/>
      <c r="I19" s="37"/>
      <c r="J19" s="55"/>
      <c r="K19" s="7"/>
      <c r="L19" s="48"/>
      <c r="M19" s="49">
        <f t="shared" si="2"/>
        <v>0</v>
      </c>
      <c r="N19" s="11">
        <f t="shared" si="0"/>
        <v>0</v>
      </c>
      <c r="O19" s="11">
        <f t="shared" si="1"/>
        <v>0</v>
      </c>
      <c r="P19" s="69"/>
      <c r="Q19" s="69"/>
    </row>
    <row r="20" spans="1:17" s="54" customFormat="1" ht="27.75" customHeight="1">
      <c r="A20" s="26" t="s">
        <v>52</v>
      </c>
      <c r="B20" s="46" t="s">
        <v>144</v>
      </c>
      <c r="C20" s="3" t="s">
        <v>31</v>
      </c>
      <c r="D20" s="37" t="s">
        <v>99</v>
      </c>
      <c r="E20" s="37">
        <v>270</v>
      </c>
      <c r="F20" s="55">
        <v>250</v>
      </c>
      <c r="G20" s="46" t="s">
        <v>34</v>
      </c>
      <c r="H20" s="37"/>
      <c r="I20" s="37"/>
      <c r="J20" s="55"/>
      <c r="K20" s="7"/>
      <c r="L20" s="48"/>
      <c r="M20" s="49">
        <f t="shared" si="2"/>
        <v>0</v>
      </c>
      <c r="N20" s="11">
        <f t="shared" si="0"/>
        <v>0</v>
      </c>
      <c r="O20" s="11">
        <f t="shared" si="1"/>
        <v>0</v>
      </c>
      <c r="P20" s="69"/>
      <c r="Q20" s="69"/>
    </row>
    <row r="21" spans="1:17" s="54" customFormat="1" ht="30.75" customHeight="1">
      <c r="A21" s="26" t="s">
        <v>53</v>
      </c>
      <c r="B21" s="46" t="s">
        <v>145</v>
      </c>
      <c r="C21" s="3" t="s">
        <v>19</v>
      </c>
      <c r="D21" s="37" t="s">
        <v>111</v>
      </c>
      <c r="E21" s="37">
        <v>230</v>
      </c>
      <c r="F21" s="55">
        <v>50</v>
      </c>
      <c r="G21" s="46" t="s">
        <v>110</v>
      </c>
      <c r="H21" s="37"/>
      <c r="I21" s="37"/>
      <c r="J21" s="55"/>
      <c r="K21" s="7"/>
      <c r="L21" s="48"/>
      <c r="M21" s="49">
        <f t="shared" si="2"/>
        <v>0</v>
      </c>
      <c r="N21" s="11">
        <f t="shared" si="0"/>
        <v>0</v>
      </c>
      <c r="O21" s="11">
        <f t="shared" si="1"/>
        <v>0</v>
      </c>
      <c r="P21" s="69"/>
      <c r="Q21" s="69"/>
    </row>
    <row r="22" spans="1:17" s="54" customFormat="1" ht="45" customHeight="1">
      <c r="A22" s="26" t="s">
        <v>54</v>
      </c>
      <c r="B22" s="46" t="s">
        <v>146</v>
      </c>
      <c r="C22" s="3" t="s">
        <v>19</v>
      </c>
      <c r="D22" s="37" t="s">
        <v>103</v>
      </c>
      <c r="E22" s="37">
        <v>150</v>
      </c>
      <c r="F22" s="55">
        <v>30</v>
      </c>
      <c r="G22" s="46" t="s">
        <v>112</v>
      </c>
      <c r="H22" s="37"/>
      <c r="I22" s="37"/>
      <c r="J22" s="55"/>
      <c r="K22" s="7"/>
      <c r="L22" s="48"/>
      <c r="M22" s="49">
        <f t="shared" si="2"/>
        <v>0</v>
      </c>
      <c r="N22" s="11">
        <f t="shared" si="0"/>
        <v>0</v>
      </c>
      <c r="O22" s="11">
        <f t="shared" si="1"/>
        <v>0</v>
      </c>
      <c r="P22" s="69"/>
      <c r="Q22" s="69"/>
    </row>
    <row r="23" spans="1:17" s="54" customFormat="1" ht="30" customHeight="1">
      <c r="A23" s="26" t="s">
        <v>55</v>
      </c>
      <c r="B23" s="46" t="s">
        <v>35</v>
      </c>
      <c r="C23" s="3" t="s">
        <v>19</v>
      </c>
      <c r="D23" s="37" t="s">
        <v>36</v>
      </c>
      <c r="E23" s="37">
        <v>100</v>
      </c>
      <c r="F23" s="55">
        <v>2000</v>
      </c>
      <c r="G23" s="46" t="s">
        <v>35</v>
      </c>
      <c r="H23" s="37"/>
      <c r="I23" s="37"/>
      <c r="J23" s="55"/>
      <c r="K23" s="7"/>
      <c r="L23" s="48"/>
      <c r="M23" s="49">
        <f t="shared" si="2"/>
        <v>0</v>
      </c>
      <c r="N23" s="11">
        <f t="shared" si="0"/>
        <v>0</v>
      </c>
      <c r="O23" s="11">
        <f t="shared" si="1"/>
        <v>0</v>
      </c>
      <c r="P23" s="69"/>
      <c r="Q23" s="69"/>
    </row>
    <row r="24" spans="1:17" s="54" customFormat="1" ht="33.75" customHeight="1">
      <c r="A24" s="26" t="s">
        <v>56</v>
      </c>
      <c r="B24" s="46" t="s">
        <v>147</v>
      </c>
      <c r="C24" s="3" t="s">
        <v>31</v>
      </c>
      <c r="D24" s="37" t="s">
        <v>32</v>
      </c>
      <c r="E24" s="37">
        <v>1000</v>
      </c>
      <c r="F24" s="55">
        <v>400</v>
      </c>
      <c r="G24" s="46" t="s">
        <v>37</v>
      </c>
      <c r="H24" s="37"/>
      <c r="I24" s="37"/>
      <c r="J24" s="55"/>
      <c r="K24" s="7"/>
      <c r="L24" s="48"/>
      <c r="M24" s="49">
        <f t="shared" si="2"/>
        <v>0</v>
      </c>
      <c r="N24" s="11">
        <f t="shared" si="0"/>
        <v>0</v>
      </c>
      <c r="O24" s="11">
        <f t="shared" si="1"/>
        <v>0</v>
      </c>
      <c r="P24" s="69"/>
      <c r="Q24" s="69"/>
    </row>
    <row r="25" spans="1:17" s="54" customFormat="1" ht="96" customHeight="1">
      <c r="A25" s="26" t="s">
        <v>57</v>
      </c>
      <c r="B25" s="46" t="s">
        <v>148</v>
      </c>
      <c r="C25" s="3" t="s">
        <v>19</v>
      </c>
      <c r="D25" s="37" t="s">
        <v>39</v>
      </c>
      <c r="E25" s="37">
        <v>120</v>
      </c>
      <c r="F25" s="55">
        <v>800</v>
      </c>
      <c r="G25" s="46" t="s">
        <v>38</v>
      </c>
      <c r="H25" s="37"/>
      <c r="I25" s="37"/>
      <c r="J25" s="55"/>
      <c r="K25" s="7"/>
      <c r="L25" s="48"/>
      <c r="M25" s="49">
        <f t="shared" si="2"/>
        <v>0</v>
      </c>
      <c r="N25" s="11">
        <f t="shared" si="0"/>
        <v>0</v>
      </c>
      <c r="O25" s="11">
        <f t="shared" si="1"/>
        <v>0</v>
      </c>
      <c r="P25" s="69"/>
      <c r="Q25" s="69"/>
    </row>
    <row r="26" spans="1:17" s="54" customFormat="1" ht="65.25" customHeight="1">
      <c r="A26" s="26" t="s">
        <v>58</v>
      </c>
      <c r="B26" s="46" t="s">
        <v>149</v>
      </c>
      <c r="C26" s="3" t="s">
        <v>19</v>
      </c>
      <c r="D26" s="37" t="s">
        <v>41</v>
      </c>
      <c r="E26" s="37">
        <v>150</v>
      </c>
      <c r="F26" s="55">
        <v>250</v>
      </c>
      <c r="G26" s="46" t="s">
        <v>40</v>
      </c>
      <c r="H26" s="37"/>
      <c r="I26" s="37"/>
      <c r="J26" s="55"/>
      <c r="K26" s="50"/>
      <c r="L26" s="48"/>
      <c r="M26" s="49">
        <f t="shared" si="2"/>
        <v>0</v>
      </c>
      <c r="N26" s="11">
        <f t="shared" si="0"/>
        <v>0</v>
      </c>
      <c r="O26" s="11">
        <f t="shared" si="1"/>
        <v>0</v>
      </c>
      <c r="P26" s="69"/>
      <c r="Q26" s="69"/>
    </row>
    <row r="27" spans="1:17" s="54" customFormat="1" ht="42" customHeight="1">
      <c r="A27" s="26" t="s">
        <v>59</v>
      </c>
      <c r="B27" s="46" t="s">
        <v>150</v>
      </c>
      <c r="C27" s="3" t="s">
        <v>19</v>
      </c>
      <c r="D27" s="37" t="s">
        <v>43</v>
      </c>
      <c r="E27" s="37">
        <v>200</v>
      </c>
      <c r="F27" s="55">
        <v>50</v>
      </c>
      <c r="G27" s="46" t="s">
        <v>42</v>
      </c>
      <c r="H27" s="37"/>
      <c r="I27" s="37"/>
      <c r="J27" s="55"/>
      <c r="K27" s="50"/>
      <c r="L27" s="48"/>
      <c r="M27" s="49">
        <f t="shared" si="2"/>
        <v>0</v>
      </c>
      <c r="N27" s="11">
        <f t="shared" si="0"/>
        <v>0</v>
      </c>
      <c r="O27" s="11">
        <f t="shared" si="1"/>
        <v>0</v>
      </c>
      <c r="P27" s="69"/>
      <c r="Q27" s="69"/>
    </row>
    <row r="28" spans="1:17" s="54" customFormat="1" ht="30" customHeight="1">
      <c r="A28" s="26" t="s">
        <v>60</v>
      </c>
      <c r="B28" s="46" t="s">
        <v>151</v>
      </c>
      <c r="C28" s="3" t="s">
        <v>19</v>
      </c>
      <c r="D28" s="37" t="s">
        <v>96</v>
      </c>
      <c r="E28" s="37">
        <v>1000</v>
      </c>
      <c r="F28" s="55">
        <v>400</v>
      </c>
      <c r="G28" s="46" t="s">
        <v>95</v>
      </c>
      <c r="H28" s="37"/>
      <c r="I28" s="37"/>
      <c r="J28" s="55"/>
      <c r="K28" s="50"/>
      <c r="L28" s="48"/>
      <c r="M28" s="49">
        <f t="shared" si="2"/>
        <v>0</v>
      </c>
      <c r="N28" s="11">
        <f t="shared" si="0"/>
        <v>0</v>
      </c>
      <c r="O28" s="11">
        <f t="shared" si="1"/>
        <v>0</v>
      </c>
      <c r="P28" s="69"/>
      <c r="Q28" s="69"/>
    </row>
    <row r="29" spans="1:17" s="54" customFormat="1" ht="29.25" customHeight="1">
      <c r="A29" s="26" t="s">
        <v>61</v>
      </c>
      <c r="B29" s="46" t="s">
        <v>152</v>
      </c>
      <c r="C29" s="3" t="s">
        <v>29</v>
      </c>
      <c r="D29" s="37" t="s">
        <v>100</v>
      </c>
      <c r="E29" s="37">
        <v>5</v>
      </c>
      <c r="F29" s="55">
        <v>200</v>
      </c>
      <c r="G29" s="46" t="s">
        <v>44</v>
      </c>
      <c r="H29" s="37"/>
      <c r="I29" s="37"/>
      <c r="J29" s="55"/>
      <c r="K29" s="7"/>
      <c r="L29" s="48"/>
      <c r="M29" s="49">
        <f t="shared" si="2"/>
        <v>0</v>
      </c>
      <c r="N29" s="11">
        <f t="shared" si="0"/>
        <v>0</v>
      </c>
      <c r="O29" s="11">
        <f>ROUND((N29*L29)+N29,2)</f>
        <v>0</v>
      </c>
      <c r="P29" s="69"/>
      <c r="Q29" s="69"/>
    </row>
    <row r="30" spans="1:17" s="54" customFormat="1" ht="30.75" customHeight="1">
      <c r="A30" s="84" t="s">
        <v>120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5">
        <f>SUM(N7:N29)</f>
        <v>0</v>
      </c>
      <c r="O30" s="5">
        <f>SUM(O7:O29)</f>
        <v>0</v>
      </c>
      <c r="P30" s="69"/>
      <c r="Q30" s="69"/>
    </row>
    <row r="31" spans="1:17" s="54" customFormat="1" ht="30.75" customHeight="1">
      <c r="A31" s="84" t="s">
        <v>119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6">
        <f>N30*70%</f>
        <v>0</v>
      </c>
      <c r="O31" s="6">
        <f>O30*70%</f>
        <v>0</v>
      </c>
      <c r="P31" s="69"/>
      <c r="Q31" s="69"/>
    </row>
    <row r="32" spans="1:17" s="54" customFormat="1" ht="30.75" customHeight="1">
      <c r="A32" s="85" t="s">
        <v>45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6">
        <f>N30*120%</f>
        <v>0</v>
      </c>
      <c r="O32" s="6">
        <f>O30*120%</f>
        <v>0</v>
      </c>
      <c r="P32" s="68"/>
      <c r="Q32" s="68"/>
    </row>
  </sheetData>
  <mergeCells count="11">
    <mergeCell ref="D6:E6"/>
    <mergeCell ref="H6:I6"/>
    <mergeCell ref="A30:M30"/>
    <mergeCell ref="A31:M31"/>
    <mergeCell ref="A32:M32"/>
    <mergeCell ref="D5:E5"/>
    <mergeCell ref="H5:I5"/>
    <mergeCell ref="A1:Q1"/>
    <mergeCell ref="A2:Q2"/>
    <mergeCell ref="A3:Q3"/>
    <mergeCell ref="A4:Q4"/>
  </mergeCells>
  <pageMargins left="0.25" right="0.25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75" zoomScaleNormal="100" zoomScaleSheetLayoutView="75" workbookViewId="0">
      <selection activeCell="D18" sqref="D18"/>
    </sheetView>
  </sheetViews>
  <sheetFormatPr defaultRowHeight="15"/>
  <cols>
    <col min="1" max="1" width="6" style="58" customWidth="1"/>
    <col min="2" max="2" width="19.5" style="58" customWidth="1"/>
    <col min="3" max="3" width="11.875" style="58" customWidth="1"/>
    <col min="4" max="4" width="11.375" style="58" customWidth="1"/>
    <col min="5" max="5" width="39.25" style="58" customWidth="1"/>
    <col min="6" max="6" width="16.5" style="58" customWidth="1"/>
    <col min="7" max="7" width="10.375" style="58" customWidth="1"/>
    <col min="8" max="8" width="34.75" style="58" customWidth="1"/>
    <col min="9" max="9" width="29.75" style="58" customWidth="1"/>
    <col min="10" max="10" width="30" style="58" customWidth="1"/>
  </cols>
  <sheetData>
    <row r="1" spans="1:10" ht="30.75" customHeight="1">
      <c r="A1" s="88" t="s">
        <v>154</v>
      </c>
      <c r="B1" s="88"/>
      <c r="C1" s="88"/>
      <c r="D1" s="88"/>
      <c r="E1" s="89"/>
      <c r="F1" s="88"/>
      <c r="G1" s="88"/>
      <c r="H1" s="88"/>
      <c r="I1" s="88"/>
      <c r="J1" s="88"/>
    </row>
    <row r="2" spans="1:10" ht="29.25" customHeight="1">
      <c r="A2" s="90" t="s">
        <v>156</v>
      </c>
      <c r="B2" s="90"/>
      <c r="C2" s="90"/>
      <c r="D2" s="90"/>
      <c r="E2" s="91"/>
      <c r="F2" s="90"/>
      <c r="G2" s="90"/>
      <c r="H2" s="90"/>
      <c r="I2" s="90"/>
      <c r="J2" s="90"/>
    </row>
    <row r="3" spans="1:10" ht="33.75" customHeight="1">
      <c r="A3" s="92" t="s">
        <v>157</v>
      </c>
      <c r="B3" s="92"/>
      <c r="C3" s="92"/>
      <c r="D3" s="92"/>
      <c r="E3" s="93"/>
      <c r="F3" s="92"/>
      <c r="G3" s="92"/>
      <c r="H3" s="92"/>
      <c r="I3" s="92"/>
      <c r="J3" s="92"/>
    </row>
    <row r="4" spans="1:10" ht="81" customHeight="1">
      <c r="A4" s="1" t="s">
        <v>0</v>
      </c>
      <c r="B4" s="67" t="s">
        <v>63</v>
      </c>
      <c r="C4" s="1" t="s">
        <v>46</v>
      </c>
      <c r="D4" s="1" t="s">
        <v>47</v>
      </c>
      <c r="E4" s="57" t="s">
        <v>118</v>
      </c>
      <c r="F4" s="8" t="s">
        <v>48</v>
      </c>
      <c r="G4" s="63" t="s">
        <v>5</v>
      </c>
      <c r="H4" s="63" t="s">
        <v>131</v>
      </c>
      <c r="I4" s="41" t="s">
        <v>132</v>
      </c>
      <c r="J4" s="43" t="s">
        <v>133</v>
      </c>
    </row>
    <row r="5" spans="1:10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</row>
    <row r="6" spans="1:10" ht="60.75" customHeight="1">
      <c r="A6" s="51" t="s">
        <v>6</v>
      </c>
      <c r="B6" s="60" t="s">
        <v>134</v>
      </c>
      <c r="C6" s="51">
        <v>4000</v>
      </c>
      <c r="D6" s="51" t="s">
        <v>19</v>
      </c>
      <c r="E6" s="60" t="s">
        <v>49</v>
      </c>
      <c r="F6" s="64"/>
      <c r="G6" s="65"/>
      <c r="H6" s="66">
        <f>ROUND((F6*G6)+F6,2)</f>
        <v>0</v>
      </c>
      <c r="I6" s="34">
        <f>SUM(C6*F6)</f>
        <v>0</v>
      </c>
      <c r="J6" s="34">
        <f>SUM(I6*G6)+I6</f>
        <v>0</v>
      </c>
    </row>
    <row r="7" spans="1:10" ht="27.75" customHeight="1">
      <c r="A7" s="94" t="s">
        <v>120</v>
      </c>
      <c r="B7" s="94"/>
      <c r="C7" s="94"/>
      <c r="D7" s="94"/>
      <c r="E7" s="84"/>
      <c r="F7" s="94"/>
      <c r="G7" s="94"/>
      <c r="H7" s="94"/>
      <c r="I7" s="5">
        <f>SUM(I6)</f>
        <v>0</v>
      </c>
      <c r="J7" s="5">
        <f>SUM(J6)</f>
        <v>0</v>
      </c>
    </row>
    <row r="8" spans="1:10" ht="27.75" customHeight="1">
      <c r="A8" s="94" t="s">
        <v>119</v>
      </c>
      <c r="B8" s="94"/>
      <c r="C8" s="94"/>
      <c r="D8" s="94"/>
      <c r="E8" s="84"/>
      <c r="F8" s="94"/>
      <c r="G8" s="94"/>
      <c r="H8" s="94"/>
      <c r="I8" s="6">
        <f>I7*70%</f>
        <v>0</v>
      </c>
      <c r="J8" s="6">
        <f>J7*70%</f>
        <v>0</v>
      </c>
    </row>
    <row r="9" spans="1:10" ht="27.75" customHeight="1">
      <c r="A9" s="86" t="s">
        <v>45</v>
      </c>
      <c r="B9" s="86"/>
      <c r="C9" s="86"/>
      <c r="D9" s="86"/>
      <c r="E9" s="87"/>
      <c r="F9" s="86"/>
      <c r="G9" s="86"/>
      <c r="H9" s="86"/>
      <c r="I9" s="6">
        <f>I7*120%</f>
        <v>0</v>
      </c>
      <c r="J9" s="6">
        <f>J7*120%</f>
        <v>0</v>
      </c>
    </row>
  </sheetData>
  <mergeCells count="6">
    <mergeCell ref="A9:H9"/>
    <mergeCell ref="A1:J1"/>
    <mergeCell ref="A2:J2"/>
    <mergeCell ref="A3:J3"/>
    <mergeCell ref="A7:H7"/>
    <mergeCell ref="A8:H8"/>
  </mergeCells>
  <pageMargins left="0.25" right="0.25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75" zoomScaleNormal="80" zoomScaleSheetLayoutView="75" workbookViewId="0">
      <selection activeCell="E7" sqref="E7"/>
    </sheetView>
  </sheetViews>
  <sheetFormatPr defaultColWidth="9" defaultRowHeight="15"/>
  <cols>
    <col min="1" max="1" width="6.125" style="58" customWidth="1"/>
    <col min="2" max="2" width="39.75" style="58" customWidth="1"/>
    <col min="3" max="4" width="9" style="58"/>
    <col min="5" max="5" width="95.625" style="58" customWidth="1"/>
    <col min="6" max="6" width="19.625" style="58" customWidth="1"/>
    <col min="7" max="7" width="9.5" style="58" customWidth="1"/>
    <col min="8" max="8" width="32.25" style="58" customWidth="1"/>
    <col min="9" max="9" width="19.375" style="58" customWidth="1"/>
    <col min="10" max="10" width="34.875" style="58" customWidth="1"/>
    <col min="11" max="11" width="22.5" style="58" customWidth="1"/>
    <col min="12" max="12" width="27" style="58" customWidth="1"/>
  </cols>
  <sheetData>
    <row r="1" spans="1:12" ht="23.25" customHeight="1">
      <c r="A1" s="93" t="s">
        <v>154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3" t="s">
        <v>123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9.5" customHeight="1">
      <c r="A3" s="93" t="s">
        <v>158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>
      <c r="A4" s="93" t="s">
        <v>62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45">
      <c r="A5" s="16" t="s">
        <v>0</v>
      </c>
      <c r="B5" s="59" t="s">
        <v>63</v>
      </c>
      <c r="C5" s="16" t="s">
        <v>47</v>
      </c>
      <c r="D5" s="16" t="s">
        <v>46</v>
      </c>
      <c r="E5" s="57" t="s">
        <v>118</v>
      </c>
      <c r="F5" s="38" t="s">
        <v>50</v>
      </c>
      <c r="G5" s="38" t="s">
        <v>5</v>
      </c>
      <c r="H5" s="38" t="s">
        <v>124</v>
      </c>
      <c r="I5" s="38" t="s">
        <v>129</v>
      </c>
      <c r="J5" s="38" t="s">
        <v>125</v>
      </c>
      <c r="K5" s="38" t="s">
        <v>116</v>
      </c>
      <c r="L5" s="38" t="s">
        <v>117</v>
      </c>
    </row>
    <row r="6" spans="1:12" ht="24.75" customHeight="1">
      <c r="A6" s="39" t="s">
        <v>6</v>
      </c>
      <c r="B6" s="39" t="s">
        <v>7</v>
      </c>
      <c r="C6" s="39" t="s">
        <v>8</v>
      </c>
      <c r="D6" s="39" t="s">
        <v>9</v>
      </c>
      <c r="E6" s="39" t="s">
        <v>10</v>
      </c>
      <c r="F6" s="39" t="s">
        <v>11</v>
      </c>
      <c r="G6" s="39" t="s">
        <v>12</v>
      </c>
      <c r="H6" s="39" t="s">
        <v>13</v>
      </c>
      <c r="I6" s="39" t="s">
        <v>14</v>
      </c>
      <c r="J6" s="39" t="s">
        <v>15</v>
      </c>
      <c r="K6" s="39" t="s">
        <v>16</v>
      </c>
      <c r="L6" s="39" t="s">
        <v>17</v>
      </c>
    </row>
    <row r="7" spans="1:12" ht="48" customHeight="1">
      <c r="A7" s="16" t="s">
        <v>6</v>
      </c>
      <c r="B7" s="17" t="s">
        <v>64</v>
      </c>
      <c r="C7" s="16" t="s">
        <v>19</v>
      </c>
      <c r="D7" s="38">
        <v>13</v>
      </c>
      <c r="E7" s="17" t="s">
        <v>65</v>
      </c>
      <c r="F7" s="18"/>
      <c r="G7" s="19"/>
      <c r="H7" s="20">
        <f>ROUND((F7*G7)+F7,2)</f>
        <v>0</v>
      </c>
      <c r="I7" s="21">
        <f t="shared" ref="I7:I18" si="0">ROUND(D7*F7,2)</f>
        <v>0</v>
      </c>
      <c r="J7" s="15">
        <f>ROUND(I7*G7+I7,2)</f>
        <v>0</v>
      </c>
      <c r="K7" s="15"/>
      <c r="L7" s="56"/>
    </row>
    <row r="8" spans="1:12" ht="38.25" customHeight="1">
      <c r="A8" s="16" t="s">
        <v>7</v>
      </c>
      <c r="B8" s="17" t="s">
        <v>66</v>
      </c>
      <c r="C8" s="16" t="s">
        <v>19</v>
      </c>
      <c r="D8" s="38">
        <v>100</v>
      </c>
      <c r="E8" s="17" t="s">
        <v>67</v>
      </c>
      <c r="F8" s="18"/>
      <c r="G8" s="19"/>
      <c r="H8" s="20">
        <f>ROUND((F8*G8)+F8,2)</f>
        <v>0</v>
      </c>
      <c r="I8" s="21">
        <f t="shared" si="0"/>
        <v>0</v>
      </c>
      <c r="J8" s="15">
        <f>ROUND(I8*G8+I8,2)</f>
        <v>0</v>
      </c>
      <c r="K8" s="15"/>
      <c r="L8" s="56"/>
    </row>
    <row r="9" spans="1:12" ht="47.25" customHeight="1">
      <c r="A9" s="16" t="s">
        <v>8</v>
      </c>
      <c r="B9" s="17" t="s">
        <v>68</v>
      </c>
      <c r="C9" s="16" t="s">
        <v>19</v>
      </c>
      <c r="D9" s="38">
        <v>110</v>
      </c>
      <c r="E9" s="17" t="s">
        <v>69</v>
      </c>
      <c r="F9" s="18"/>
      <c r="G9" s="19"/>
      <c r="H9" s="20">
        <f>ROUND((F9*G9)+F9,2)</f>
        <v>0</v>
      </c>
      <c r="I9" s="21">
        <f t="shared" si="0"/>
        <v>0</v>
      </c>
      <c r="J9" s="15">
        <f>ROUND(I9*G9+I9,2)</f>
        <v>0</v>
      </c>
      <c r="K9" s="15"/>
      <c r="L9" s="56"/>
    </row>
    <row r="10" spans="1:12" ht="47.25" customHeight="1">
      <c r="A10" s="16" t="s">
        <v>9</v>
      </c>
      <c r="B10" s="17" t="s">
        <v>70</v>
      </c>
      <c r="C10" s="16" t="s">
        <v>19</v>
      </c>
      <c r="D10" s="38">
        <v>120</v>
      </c>
      <c r="E10" s="17" t="s">
        <v>71</v>
      </c>
      <c r="F10" s="18"/>
      <c r="G10" s="19"/>
      <c r="H10" s="20">
        <f>ROUND((F10*G10)+F10,2)</f>
        <v>0</v>
      </c>
      <c r="I10" s="21">
        <f t="shared" si="0"/>
        <v>0</v>
      </c>
      <c r="J10" s="15">
        <f>ROUND(I10*G10+I10,2)</f>
        <v>0</v>
      </c>
      <c r="K10" s="15"/>
      <c r="L10" s="56"/>
    </row>
    <row r="11" spans="1:12" ht="63" customHeight="1">
      <c r="A11" s="16" t="s">
        <v>10</v>
      </c>
      <c r="B11" s="17" t="s">
        <v>72</v>
      </c>
      <c r="C11" s="16" t="s">
        <v>19</v>
      </c>
      <c r="D11" s="38">
        <v>120</v>
      </c>
      <c r="E11" s="17" t="s">
        <v>73</v>
      </c>
      <c r="F11" s="18"/>
      <c r="G11" s="19"/>
      <c r="H11" s="20">
        <f>ROUND((F11*G11)+F11,2)</f>
        <v>0</v>
      </c>
      <c r="I11" s="21">
        <f t="shared" si="0"/>
        <v>0</v>
      </c>
      <c r="J11" s="15">
        <f>ROUND(I11*G11+I11,2)</f>
        <v>0</v>
      </c>
      <c r="K11" s="15"/>
      <c r="L11" s="56"/>
    </row>
    <row r="12" spans="1:12" ht="30">
      <c r="A12" s="16" t="s">
        <v>11</v>
      </c>
      <c r="B12" s="17" t="s">
        <v>74</v>
      </c>
      <c r="C12" s="16" t="s">
        <v>19</v>
      </c>
      <c r="D12" s="38">
        <v>2</v>
      </c>
      <c r="E12" s="17" t="s">
        <v>75</v>
      </c>
      <c r="F12" s="18"/>
      <c r="G12" s="19"/>
      <c r="H12" s="20">
        <f t="shared" ref="H12:H18" si="1">ROUND((F12*G12)+F12,2)</f>
        <v>0</v>
      </c>
      <c r="I12" s="21">
        <f t="shared" si="0"/>
        <v>0</v>
      </c>
      <c r="J12" s="15">
        <f t="shared" ref="J12:J18" si="2">ROUND(I12*G12+I12,2)</f>
        <v>0</v>
      </c>
      <c r="K12" s="15"/>
      <c r="L12" s="56"/>
    </row>
    <row r="13" spans="1:12" ht="39" customHeight="1">
      <c r="A13" s="16" t="s">
        <v>12</v>
      </c>
      <c r="B13" s="17" t="s">
        <v>76</v>
      </c>
      <c r="C13" s="16" t="s">
        <v>19</v>
      </c>
      <c r="D13" s="38">
        <v>10</v>
      </c>
      <c r="E13" s="17" t="s">
        <v>77</v>
      </c>
      <c r="F13" s="18"/>
      <c r="G13" s="19"/>
      <c r="H13" s="20">
        <f t="shared" si="1"/>
        <v>0</v>
      </c>
      <c r="I13" s="21">
        <f t="shared" si="0"/>
        <v>0</v>
      </c>
      <c r="J13" s="15">
        <f t="shared" si="2"/>
        <v>0</v>
      </c>
      <c r="K13" s="15"/>
      <c r="L13" s="56"/>
    </row>
    <row r="14" spans="1:12" ht="74.25" customHeight="1">
      <c r="A14" s="16" t="s">
        <v>13</v>
      </c>
      <c r="B14" s="17" t="s">
        <v>114</v>
      </c>
      <c r="C14" s="16" t="s">
        <v>19</v>
      </c>
      <c r="D14" s="38">
        <v>20</v>
      </c>
      <c r="E14" s="17" t="s">
        <v>115</v>
      </c>
      <c r="F14" s="18"/>
      <c r="G14" s="19"/>
      <c r="H14" s="20">
        <f t="shared" si="1"/>
        <v>0</v>
      </c>
      <c r="I14" s="21">
        <f t="shared" si="0"/>
        <v>0</v>
      </c>
      <c r="J14" s="15">
        <f t="shared" si="2"/>
        <v>0</v>
      </c>
      <c r="K14" s="15"/>
      <c r="L14" s="56"/>
    </row>
    <row r="15" spans="1:12" ht="101.25" customHeight="1">
      <c r="A15" s="16" t="s">
        <v>14</v>
      </c>
      <c r="B15" s="17" t="s">
        <v>78</v>
      </c>
      <c r="C15" s="16" t="s">
        <v>19</v>
      </c>
      <c r="D15" s="38">
        <v>20</v>
      </c>
      <c r="E15" s="17" t="s">
        <v>113</v>
      </c>
      <c r="F15" s="18"/>
      <c r="G15" s="19"/>
      <c r="H15" s="20">
        <f t="shared" si="1"/>
        <v>0</v>
      </c>
      <c r="I15" s="21">
        <f t="shared" si="0"/>
        <v>0</v>
      </c>
      <c r="J15" s="15">
        <f t="shared" si="2"/>
        <v>0</v>
      </c>
      <c r="K15" s="15"/>
      <c r="L15" s="56"/>
    </row>
    <row r="16" spans="1:12" ht="48.75" customHeight="1">
      <c r="A16" s="16" t="s">
        <v>15</v>
      </c>
      <c r="B16" s="17" t="s">
        <v>79</v>
      </c>
      <c r="C16" s="16" t="s">
        <v>19</v>
      </c>
      <c r="D16" s="16">
        <v>70</v>
      </c>
      <c r="E16" s="17" t="s">
        <v>80</v>
      </c>
      <c r="F16" s="18"/>
      <c r="G16" s="19"/>
      <c r="H16" s="20">
        <f t="shared" si="1"/>
        <v>0</v>
      </c>
      <c r="I16" s="21">
        <f t="shared" si="0"/>
        <v>0</v>
      </c>
      <c r="J16" s="15">
        <f t="shared" si="2"/>
        <v>0</v>
      </c>
      <c r="K16" s="15"/>
      <c r="L16" s="56"/>
    </row>
    <row r="17" spans="1:12" ht="44.25" customHeight="1">
      <c r="A17" s="16" t="s">
        <v>16</v>
      </c>
      <c r="B17" s="17" t="s">
        <v>81</v>
      </c>
      <c r="C17" s="16" t="s">
        <v>19</v>
      </c>
      <c r="D17" s="16">
        <v>100</v>
      </c>
      <c r="E17" s="17" t="s">
        <v>82</v>
      </c>
      <c r="F17" s="18"/>
      <c r="G17" s="19"/>
      <c r="H17" s="20">
        <f t="shared" si="1"/>
        <v>0</v>
      </c>
      <c r="I17" s="21">
        <f t="shared" si="0"/>
        <v>0</v>
      </c>
      <c r="J17" s="15">
        <f t="shared" si="2"/>
        <v>0</v>
      </c>
      <c r="K17" s="15"/>
      <c r="L17" s="56"/>
    </row>
    <row r="18" spans="1:12" ht="54" customHeight="1">
      <c r="A18" s="16" t="s">
        <v>17</v>
      </c>
      <c r="B18" s="17" t="s">
        <v>83</v>
      </c>
      <c r="C18" s="16" t="s">
        <v>19</v>
      </c>
      <c r="D18" s="38">
        <v>3</v>
      </c>
      <c r="E18" s="17" t="s">
        <v>84</v>
      </c>
      <c r="F18" s="18"/>
      <c r="G18" s="19"/>
      <c r="H18" s="20">
        <f t="shared" si="1"/>
        <v>0</v>
      </c>
      <c r="I18" s="21">
        <f t="shared" si="0"/>
        <v>0</v>
      </c>
      <c r="J18" s="15">
        <f t="shared" si="2"/>
        <v>0</v>
      </c>
      <c r="K18" s="15"/>
      <c r="L18" s="56"/>
    </row>
    <row r="19" spans="1:12" ht="29.25" customHeight="1">
      <c r="A19" s="84" t="s">
        <v>120</v>
      </c>
      <c r="B19" s="84"/>
      <c r="C19" s="84"/>
      <c r="D19" s="84"/>
      <c r="E19" s="84"/>
      <c r="F19" s="84"/>
      <c r="G19" s="84"/>
      <c r="H19" s="84"/>
      <c r="I19" s="22">
        <f>SUM(I7:I18)</f>
        <v>0</v>
      </c>
      <c r="J19" s="22">
        <f>SUM(J7:J18)</f>
        <v>0</v>
      </c>
      <c r="K19" s="22"/>
      <c r="L19" s="56"/>
    </row>
    <row r="20" spans="1:12" ht="29.25" customHeight="1">
      <c r="A20" s="84" t="s">
        <v>119</v>
      </c>
      <c r="B20" s="84"/>
      <c r="C20" s="84"/>
      <c r="D20" s="84"/>
      <c r="E20" s="84"/>
      <c r="F20" s="84"/>
      <c r="G20" s="84"/>
      <c r="H20" s="84"/>
      <c r="I20" s="23">
        <f>I19*70%</f>
        <v>0</v>
      </c>
      <c r="J20" s="23">
        <f>J19*70%</f>
        <v>0</v>
      </c>
      <c r="K20" s="23"/>
      <c r="L20" s="56"/>
    </row>
    <row r="21" spans="1:12" ht="29.25" customHeight="1">
      <c r="A21" s="87" t="s">
        <v>45</v>
      </c>
      <c r="B21" s="87"/>
      <c r="C21" s="87"/>
      <c r="D21" s="87"/>
      <c r="E21" s="87"/>
      <c r="F21" s="87"/>
      <c r="G21" s="87"/>
      <c r="H21" s="87"/>
      <c r="I21" s="23">
        <f>I19*120%</f>
        <v>0</v>
      </c>
      <c r="J21" s="23">
        <f>J19*120%</f>
        <v>0</v>
      </c>
      <c r="K21" s="23"/>
      <c r="L21" s="56"/>
    </row>
  </sheetData>
  <mergeCells count="7">
    <mergeCell ref="A20:H20"/>
    <mergeCell ref="A21:H21"/>
    <mergeCell ref="A19:H19"/>
    <mergeCell ref="A4:L4"/>
    <mergeCell ref="A1:L1"/>
    <mergeCell ref="A2:L2"/>
    <mergeCell ref="A3:L3"/>
  </mergeCells>
  <pageMargins left="0.25" right="0.25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75" zoomScaleNormal="100" zoomScaleSheetLayoutView="75" workbookViewId="0">
      <selection activeCell="D17" sqref="D17"/>
    </sheetView>
  </sheetViews>
  <sheetFormatPr defaultColWidth="9" defaultRowHeight="14.25"/>
  <cols>
    <col min="1" max="1" width="6.125" customWidth="1"/>
    <col min="2" max="2" width="28.875" customWidth="1"/>
    <col min="5" max="5" width="20.625" customWidth="1"/>
    <col min="6" max="6" width="12.375" hidden="1" customWidth="1"/>
    <col min="7" max="7" width="53.875" customWidth="1"/>
    <col min="8" max="8" width="25.5" customWidth="1"/>
    <col min="9" max="9" width="0" hidden="1" customWidth="1"/>
    <col min="10" max="10" width="32.375" customWidth="1"/>
    <col min="11" max="11" width="20.125" customWidth="1"/>
    <col min="13" max="13" width="34.5" customWidth="1"/>
    <col min="14" max="14" width="15" customWidth="1"/>
    <col min="15" max="15" width="24.75" customWidth="1"/>
    <col min="16" max="17" width="22.375" customWidth="1"/>
  </cols>
  <sheetData>
    <row r="1" spans="1:17" ht="27" customHeight="1">
      <c r="A1" s="96" t="s">
        <v>154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27" customHeight="1">
      <c r="A2" s="98" t="s">
        <v>122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27" customHeight="1">
      <c r="A3" s="98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04.25" customHeight="1">
      <c r="A4" s="98" t="s">
        <v>130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109.5" customHeight="1">
      <c r="A5" s="16" t="s">
        <v>0</v>
      </c>
      <c r="B5" s="12" t="s">
        <v>63</v>
      </c>
      <c r="C5" s="16" t="s">
        <v>47</v>
      </c>
      <c r="D5" s="16" t="s">
        <v>46</v>
      </c>
      <c r="E5" s="95" t="s">
        <v>85</v>
      </c>
      <c r="F5" s="95"/>
      <c r="G5" s="57" t="s">
        <v>118</v>
      </c>
      <c r="H5" s="84" t="s">
        <v>4</v>
      </c>
      <c r="I5" s="84"/>
      <c r="J5" s="24" t="s">
        <v>86</v>
      </c>
      <c r="K5" s="25" t="s">
        <v>87</v>
      </c>
      <c r="L5" s="12" t="s">
        <v>5</v>
      </c>
      <c r="M5" s="38" t="s">
        <v>126</v>
      </c>
      <c r="N5" s="38" t="s">
        <v>127</v>
      </c>
      <c r="O5" s="38" t="s">
        <v>128</v>
      </c>
      <c r="P5" s="38" t="s">
        <v>116</v>
      </c>
      <c r="Q5" s="38" t="s">
        <v>117</v>
      </c>
    </row>
    <row r="6" spans="1:17" ht="15">
      <c r="A6" s="14" t="s">
        <v>6</v>
      </c>
      <c r="B6" s="14" t="s">
        <v>7</v>
      </c>
      <c r="C6" s="14" t="s">
        <v>8</v>
      </c>
      <c r="D6" s="14" t="s">
        <v>9</v>
      </c>
      <c r="E6" s="101" t="s">
        <v>10</v>
      </c>
      <c r="F6" s="101"/>
      <c r="G6" s="14" t="s">
        <v>11</v>
      </c>
      <c r="H6" s="101" t="s">
        <v>12</v>
      </c>
      <c r="I6" s="101"/>
      <c r="J6" s="14" t="s">
        <v>13</v>
      </c>
      <c r="K6" s="39" t="s">
        <v>14</v>
      </c>
      <c r="L6" s="39" t="s">
        <v>15</v>
      </c>
      <c r="M6" s="39" t="s">
        <v>16</v>
      </c>
      <c r="N6" s="39" t="s">
        <v>17</v>
      </c>
      <c r="O6" s="39" t="s">
        <v>51</v>
      </c>
      <c r="P6" s="39" t="s">
        <v>52</v>
      </c>
      <c r="Q6" s="39" t="s">
        <v>53</v>
      </c>
    </row>
    <row r="7" spans="1:17" ht="75" customHeight="1">
      <c r="A7" s="26" t="s">
        <v>6</v>
      </c>
      <c r="B7" s="27" t="s">
        <v>88</v>
      </c>
      <c r="C7" s="26" t="s">
        <v>19</v>
      </c>
      <c r="D7" s="28">
        <v>2200</v>
      </c>
      <c r="E7" s="28" t="s">
        <v>89</v>
      </c>
      <c r="F7" s="28">
        <v>1500</v>
      </c>
      <c r="G7" s="27" t="s">
        <v>90</v>
      </c>
      <c r="H7" s="29"/>
      <c r="I7" s="30"/>
      <c r="J7" s="28"/>
      <c r="K7" s="31"/>
      <c r="L7" s="32"/>
      <c r="M7" s="33">
        <f>ROUND((K7*L7)+K7,2)</f>
        <v>0</v>
      </c>
      <c r="N7" s="33">
        <f>ROUND(K7*J7,2)</f>
        <v>0</v>
      </c>
      <c r="O7" s="31">
        <f>ROUND(N7*L7+N7,2)</f>
        <v>0</v>
      </c>
      <c r="P7" s="13"/>
      <c r="Q7" s="13"/>
    </row>
    <row r="8" spans="1:17" ht="69" customHeight="1">
      <c r="A8" s="26" t="s">
        <v>7</v>
      </c>
      <c r="B8" s="27" t="s">
        <v>91</v>
      </c>
      <c r="C8" s="26" t="s">
        <v>19</v>
      </c>
      <c r="D8" s="28">
        <v>4600</v>
      </c>
      <c r="E8" s="28" t="s">
        <v>89</v>
      </c>
      <c r="F8" s="28">
        <v>1500</v>
      </c>
      <c r="G8" s="27" t="s">
        <v>92</v>
      </c>
      <c r="H8" s="29"/>
      <c r="I8" s="30"/>
      <c r="J8" s="28"/>
      <c r="K8" s="31"/>
      <c r="L8" s="32"/>
      <c r="M8" s="33">
        <f>ROUND((K8*L8)+K8,2)</f>
        <v>0</v>
      </c>
      <c r="N8" s="33">
        <f>ROUND(K8*J8,2)</f>
        <v>0</v>
      </c>
      <c r="O8" s="31">
        <f>ROUND(N8*L8+N8,2)</f>
        <v>0</v>
      </c>
      <c r="P8" s="13"/>
      <c r="Q8" s="13"/>
    </row>
    <row r="9" spans="1:17" ht="101.25" customHeight="1">
      <c r="A9" s="26" t="s">
        <v>9</v>
      </c>
      <c r="B9" s="27" t="s">
        <v>91</v>
      </c>
      <c r="C9" s="26" t="s">
        <v>19</v>
      </c>
      <c r="D9" s="28">
        <v>200</v>
      </c>
      <c r="E9" s="28" t="s">
        <v>93</v>
      </c>
      <c r="F9" s="30">
        <v>0.5</v>
      </c>
      <c r="G9" s="27" t="s">
        <v>94</v>
      </c>
      <c r="H9" s="29"/>
      <c r="I9" s="30"/>
      <c r="J9" s="28"/>
      <c r="K9" s="31"/>
      <c r="L9" s="32"/>
      <c r="M9" s="33">
        <f>ROUND((K9*L9)+K9,2)</f>
        <v>0</v>
      </c>
      <c r="N9" s="21">
        <f>J9*K9</f>
        <v>0</v>
      </c>
      <c r="O9" s="31">
        <f>N9*L9+N9</f>
        <v>0</v>
      </c>
      <c r="P9" s="13"/>
      <c r="Q9" s="13"/>
    </row>
    <row r="10" spans="1:17" ht="41.25" customHeight="1">
      <c r="A10" s="84" t="s">
        <v>120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20">
        <f>SUM(N7:N9)</f>
        <v>0</v>
      </c>
      <c r="O10" s="34">
        <f>SUM(O7:O9)</f>
        <v>0</v>
      </c>
      <c r="P10" s="13"/>
      <c r="Q10" s="13"/>
    </row>
    <row r="11" spans="1:17" ht="41.25" customHeight="1">
      <c r="A11" s="84" t="s">
        <v>119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20">
        <f>N10*70%</f>
        <v>0</v>
      </c>
      <c r="O11" s="34">
        <f>O10*70%</f>
        <v>0</v>
      </c>
      <c r="P11" s="13"/>
      <c r="Q11" s="13"/>
    </row>
    <row r="12" spans="1:17" ht="41.25" customHeight="1">
      <c r="A12" s="87" t="s">
        <v>45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20">
        <f>N10*120%</f>
        <v>0</v>
      </c>
      <c r="O12" s="34">
        <f>O10*120%</f>
        <v>0</v>
      </c>
      <c r="P12" s="13"/>
      <c r="Q12" s="13"/>
    </row>
    <row r="14" spans="1:17" ht="25.5" customHeight="1"/>
  </sheetData>
  <mergeCells count="11">
    <mergeCell ref="E6:F6"/>
    <mergeCell ref="H6:I6"/>
    <mergeCell ref="A10:M10"/>
    <mergeCell ref="A11:M11"/>
    <mergeCell ref="A12:M12"/>
    <mergeCell ref="E5:F5"/>
    <mergeCell ref="H5:I5"/>
    <mergeCell ref="A1:Q1"/>
    <mergeCell ref="A2:Q2"/>
    <mergeCell ref="A3:Q3"/>
    <mergeCell ref="A4:Q4"/>
  </mergeCell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pakiet 1</vt:lpstr>
      <vt:lpstr>pakiet nr 2</vt:lpstr>
      <vt:lpstr>pakiet 3</vt:lpstr>
      <vt:lpstr>pakiet 4</vt:lpstr>
      <vt:lpstr>'pakiet 1'!Obszar_wydruku</vt:lpstr>
      <vt:lpstr>'pakiet 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Mucha</dc:creator>
  <cp:lastModifiedBy>smaciuszek</cp:lastModifiedBy>
  <cp:lastPrinted>2020-07-22T09:36:00Z</cp:lastPrinted>
  <dcterms:created xsi:type="dcterms:W3CDTF">2016-12-09T10:37:00Z</dcterms:created>
  <dcterms:modified xsi:type="dcterms:W3CDTF">2021-06-18T06:37:03Z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1045-11.2.0.10017</vt:lpwstr>
  </property>
</Properties>
</file>